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filterPrivacy="1"/>
  <bookViews>
    <workbookView xWindow="0" yWindow="495" windowWidth="16800" windowHeight="16440" activeTab="1"/>
  </bookViews>
  <sheets>
    <sheet name="Planilha de Referência" sheetId="1" r:id="rId1"/>
    <sheet name="Cronograma" sheetId="2" r:id="rId2"/>
  </sheets>
  <definedNames>
    <definedName name="_xlnm.Print_Area" localSheetId="0">'Planilha de Referência'!$A$1:$F$64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5" i="1"/>
  <c r="D54"/>
  <c r="D52"/>
  <c r="D41"/>
  <c r="D35"/>
  <c r="D51"/>
  <c r="D50"/>
  <c r="D49"/>
  <c r="D42"/>
  <c r="D40"/>
  <c r="D39"/>
  <c r="D11"/>
  <c r="F11" s="1"/>
  <c r="F54" l="1"/>
  <c r="D38"/>
  <c r="F35"/>
  <c r="F20"/>
  <c r="D10"/>
  <c r="F10" s="1"/>
  <c r="F57"/>
  <c r="F56"/>
  <c r="F55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4"/>
  <c r="F33"/>
  <c r="F32"/>
  <c r="F31"/>
  <c r="F30"/>
  <c r="F29"/>
  <c r="F28"/>
  <c r="F27"/>
  <c r="F26"/>
  <c r="F25"/>
  <c r="F24"/>
  <c r="F23"/>
  <c r="F22"/>
  <c r="F21"/>
  <c r="F19"/>
  <c r="F15"/>
  <c r="F16" s="1"/>
  <c r="F58" l="1"/>
  <c r="F61"/>
  <c r="I4" i="2"/>
  <c r="H4"/>
  <c r="F9"/>
  <c r="G9"/>
  <c r="H9"/>
  <c r="I9"/>
  <c r="E9"/>
  <c r="D9"/>
  <c r="F12" i="1"/>
  <c r="C4" i="2" l="1"/>
  <c r="F62" i="1"/>
  <c r="F10" i="2"/>
  <c r="D5"/>
  <c r="E10"/>
  <c r="D10"/>
  <c r="E5"/>
  <c r="F5"/>
  <c r="G5"/>
  <c r="I5"/>
  <c r="I10"/>
  <c r="H10"/>
  <c r="H5"/>
  <c r="G10"/>
  <c r="F60" i="1"/>
  <c r="E8" i="2"/>
  <c r="E11" s="1"/>
  <c r="D8"/>
  <c r="E3"/>
  <c r="F3"/>
  <c r="I8"/>
  <c r="G3"/>
  <c r="H8"/>
  <c r="H11" s="1"/>
  <c r="H3"/>
  <c r="G8"/>
  <c r="F8"/>
  <c r="D3"/>
  <c r="I3"/>
  <c r="C9"/>
  <c r="H6" l="1"/>
  <c r="F11"/>
  <c r="G11"/>
  <c r="I11"/>
  <c r="F64" i="1"/>
  <c r="I6" i="2"/>
  <c r="C10"/>
  <c r="G6"/>
  <c r="C5"/>
  <c r="F6"/>
  <c r="C8"/>
  <c r="D11"/>
  <c r="C3"/>
  <c r="D6"/>
  <c r="E6"/>
  <c r="C6" l="1"/>
  <c r="C11" s="1"/>
</calcChain>
</file>

<file path=xl/sharedStrings.xml><?xml version="1.0" encoding="utf-8"?>
<sst xmlns="http://schemas.openxmlformats.org/spreadsheetml/2006/main" count="200" uniqueCount="131">
  <si>
    <t>Item</t>
  </si>
  <si>
    <t>Descriminação dos Serviços</t>
  </si>
  <si>
    <t>Prazo Contrato</t>
  </si>
  <si>
    <t>12 meses</t>
  </si>
  <si>
    <t>Quantidade</t>
  </si>
  <si>
    <t>Pontos</t>
  </si>
  <si>
    <t>SERVIÇOS DE MANUTENÇÃO E OPERAÇÃO DE ILUMINAÇÃO PÚBLICA</t>
  </si>
  <si>
    <t>UNID</t>
  </si>
  <si>
    <t>QTD/anual</t>
  </si>
  <si>
    <t>PREÇO R$</t>
  </si>
  <si>
    <t>TOTAL R$</t>
  </si>
  <si>
    <t>1.1</t>
  </si>
  <si>
    <t>Serviço de manutenção (com aplicação de software de gerenciamento, central de atendimento, serviços de rotina, preventiva/corretivos, ronda e pronto atendimento) no parque de iluminação pública e ornamental, com aplicação de material, mão de obra e equipamentos conforme especificação contida no projeto básico exclusivamente das atividades de operação do sistema de iluminação pública.</t>
  </si>
  <si>
    <t>ponto/mês</t>
  </si>
  <si>
    <t>un</t>
  </si>
  <si>
    <t>h</t>
  </si>
  <si>
    <t>SUB-TOTAL DOS SERVIÇOS DE MANUTENÇÃO</t>
  </si>
  <si>
    <t>TELE-GESTÃO DE ILUMINAÇÃO PÚBLICA</t>
  </si>
  <si>
    <t>QTD</t>
  </si>
  <si>
    <t>2.1</t>
  </si>
  <si>
    <t>Telegestão de Luminária Pública com Fornecimento e Aplicação de Materiais</t>
  </si>
  <si>
    <t>Ponto</t>
  </si>
  <si>
    <t>SUB-TOTAL DA TELE-GESTÃO</t>
  </si>
  <si>
    <t>3.1</t>
  </si>
  <si>
    <t>3.2</t>
  </si>
  <si>
    <t>3.3</t>
  </si>
  <si>
    <t>3.4</t>
  </si>
  <si>
    <t>3.5</t>
  </si>
  <si>
    <t>m</t>
  </si>
  <si>
    <t>3.6</t>
  </si>
  <si>
    <t>Cabo AL Triplex 2X25+25MM² 0,6/1KV XLPE</t>
  </si>
  <si>
    <t>3.7</t>
  </si>
  <si>
    <t>Cabo de cobre nu 16,0mm2</t>
  </si>
  <si>
    <t>Kg</t>
  </si>
  <si>
    <t>3.8</t>
  </si>
  <si>
    <t>Cabo de cobre PP, isolado em PVC, p/ 0,6/1KV, seção 2 x 2,5mm2</t>
  </si>
  <si>
    <t>3.9</t>
  </si>
  <si>
    <t>3.10</t>
  </si>
  <si>
    <t>Cabo de cobre PP, isolado em PVC, p/ 0,6/1KV, seção 3 x 2,5mm2</t>
  </si>
  <si>
    <t>3.11</t>
  </si>
  <si>
    <t>Cabo de cobre unipolar, isolado em PVC, p/ 0,6/1KV, seção 4mm2</t>
  </si>
  <si>
    <t>3.12</t>
  </si>
  <si>
    <t>Cabo de cobre unipolar, isolado em PVC, p/ 0,6/1KV, seção 6mm2</t>
  </si>
  <si>
    <t>3.13</t>
  </si>
  <si>
    <t>Cabo de cobre unipolar, isolado em PVC, p/ 0,6/1KV, seção 10mm2</t>
  </si>
  <si>
    <t>3.14</t>
  </si>
  <si>
    <t>Cabo de cobre unipolar, isolado em PVC, p/ 0,6/1KV, seção 16mm2</t>
  </si>
  <si>
    <t>3.15</t>
  </si>
  <si>
    <t>Cabo de cobre unipolar, isolado em PVC, p/ 0,6/1KV, seção 25mm2</t>
  </si>
  <si>
    <t>3.16</t>
  </si>
  <si>
    <t>Cabo de cobre unipolar, isolado em PVC, p/ 0,6/1KV, seção 35mm2</t>
  </si>
  <si>
    <t>3.17</t>
  </si>
  <si>
    <t>Caixa de passagem de concreto ou alvenaria no piso - 40x40x40 cm</t>
  </si>
  <si>
    <t>3.18</t>
  </si>
  <si>
    <t>Conector Perfurante 16-95 X 4-35MM</t>
  </si>
  <si>
    <t>3.19</t>
  </si>
  <si>
    <t>Eleíroduto flexível em PEAD para travessias - método destrutivo - d- 3"</t>
  </si>
  <si>
    <t>3.20</t>
  </si>
  <si>
    <t>Eleíroduto flexível em PEAD para travessias - método não destrutivo - d- 3"</t>
  </si>
  <si>
    <t>3.21</t>
  </si>
  <si>
    <t>3.22</t>
  </si>
  <si>
    <t>3.23</t>
  </si>
  <si>
    <t>3.24</t>
  </si>
  <si>
    <t>3.25</t>
  </si>
  <si>
    <t>3.26</t>
  </si>
  <si>
    <t>Etetroduto de ferro galvanizado aparente d= 2"</t>
  </si>
  <si>
    <t>3.27</t>
  </si>
  <si>
    <t>Haste de aterramento 5/8" x 3,00 m</t>
  </si>
  <si>
    <t>3.28</t>
  </si>
  <si>
    <t>3.29</t>
  </si>
  <si>
    <t>3.30</t>
  </si>
  <si>
    <t>3.31</t>
  </si>
  <si>
    <t>3.32</t>
  </si>
  <si>
    <t>Núcleo Metálico de 01 luminária - topo poste</t>
  </si>
  <si>
    <t>3.33</t>
  </si>
  <si>
    <t>Núcleo Metálico de 03 luminárias - topo poste</t>
  </si>
  <si>
    <t>3.34</t>
  </si>
  <si>
    <t>Núcleo Metálico de 04 luminárias - topo poste</t>
  </si>
  <si>
    <t>3.35</t>
  </si>
  <si>
    <t>Poste de concreto tipo "R", conicidade reduzida, H= 9 m</t>
  </si>
  <si>
    <t>3.36</t>
  </si>
  <si>
    <t>Poste de concreto tipo "R", conicidade reduzida, H= 12 m</t>
  </si>
  <si>
    <t>3.37</t>
  </si>
  <si>
    <t>3.38</t>
  </si>
  <si>
    <t>Poste telecônico reto sem flange (engastado no piso), H= 05 m</t>
  </si>
  <si>
    <t>3.39</t>
  </si>
  <si>
    <t>Poste telecônico reto sem flange (engastado no piso), H= 07 m</t>
  </si>
  <si>
    <t>Poste telecônico reto sem flange (engastado no piso), H= 09 m</t>
  </si>
  <si>
    <t>Poste telecônico reto sem flange (engastado no piso), H= 12 m</t>
  </si>
  <si>
    <t>Quadro de medição polífásíca com caixa para proteção geral</t>
  </si>
  <si>
    <t>Suporte decorativo para duas luminárias - topo poste</t>
  </si>
  <si>
    <t>Suporte decorativo para quatro luminárias - topo poste</t>
  </si>
  <si>
    <t>Tampão para luminária LED</t>
  </si>
  <si>
    <t>VALOR TOTAL DA REPOSIÇÃO E AMPLIAÇÃO</t>
  </si>
  <si>
    <t>TOTAL GERAL</t>
  </si>
  <si>
    <r>
      <t>Cabo de alumínio multiplexado quadruplex XLPE 0,6/1kV 35mm</t>
    </r>
    <r>
      <rPr>
        <vertAlign val="superscript"/>
        <sz val="11"/>
        <rFont val="Calibri"/>
        <family val="2"/>
        <scheme val="minor"/>
      </rPr>
      <t>2</t>
    </r>
  </si>
  <si>
    <t>Depto Suprimentos</t>
  </si>
  <si>
    <t>Prefeitura do Município de Carapicuíba</t>
  </si>
  <si>
    <t>Braço de iluminação pública curto 1.770 mm</t>
  </si>
  <si>
    <t>Braço de iluminação pública médio de 2.500 mm</t>
  </si>
  <si>
    <t>Braço de iluminação pública longo de 3.000 mm</t>
  </si>
  <si>
    <t>Poste Metálico Quadrado 80x80x7500mm</t>
  </si>
  <si>
    <t>Cronograma Financeiro</t>
  </si>
  <si>
    <t>1º Semestre</t>
  </si>
  <si>
    <t>1º Mês</t>
  </si>
  <si>
    <t>2º Mês</t>
  </si>
  <si>
    <t>3º Mês</t>
  </si>
  <si>
    <t>4º Mês</t>
  </si>
  <si>
    <t>5º Mês</t>
  </si>
  <si>
    <t>6º Mês</t>
  </si>
  <si>
    <t>Valor Total</t>
  </si>
  <si>
    <t>2º Semestre</t>
  </si>
  <si>
    <t>7º Mês</t>
  </si>
  <si>
    <t>8º Mês</t>
  </si>
  <si>
    <t>9º Mês</t>
  </si>
  <si>
    <t>10º Mês</t>
  </si>
  <si>
    <t>11º Mês</t>
  </si>
  <si>
    <t>12º Mês</t>
  </si>
  <si>
    <t>Cronograma de Obras</t>
  </si>
  <si>
    <t>TELEGESTÃO DE ILUMINAÇÃO PÚBLICA</t>
  </si>
  <si>
    <t>REPOSIÇÃO  DE ILUMINAÇÃO PÚBLICA</t>
  </si>
  <si>
    <t>Total</t>
  </si>
  <si>
    <t>Sub-Total</t>
  </si>
  <si>
    <t>Suporte decorativo para uma luminária - topo poste</t>
  </si>
  <si>
    <t>1.2</t>
  </si>
  <si>
    <t>Luminária pública LED de no mínimo 5.600 lumens, conforme especificação do Termo de Referência.</t>
  </si>
  <si>
    <t>Luminária pública LED de no mínimo 10.000 lumens, conforme especificação do Termo de Referência.</t>
  </si>
  <si>
    <t>Luminária pública LED de  no mínimo 16.000 lumens, conforme especificação do Termo de Referência.</t>
  </si>
  <si>
    <t>Luminária pública LED de no mínimo 26.000 lumens, conforme especificação do Termo de Referência.</t>
  </si>
  <si>
    <t>Disponibilidade de turma pesada para serviços diurnos, conforme descrição do Termo de Referência</t>
  </si>
  <si>
    <t>SERVIÇOS DE ILUMINAÇÃO PÚBLICA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</si>
</sst>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;[Red]#,##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3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2" borderId="1" xfId="0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wrapText="1"/>
    </xf>
    <xf numFmtId="43" fontId="5" fillId="2" borderId="1" xfId="1" applyFont="1" applyFill="1" applyBorder="1" applyAlignment="1">
      <alignment wrapText="1"/>
    </xf>
    <xf numFmtId="43" fontId="2" fillId="0" borderId="0" xfId="0" applyNumberFormat="1" applyFont="1"/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/>
    </xf>
    <xf numFmtId="43" fontId="6" fillId="0" borderId="1" xfId="1" applyFont="1" applyBorder="1" applyAlignment="1">
      <alignment horizontal="left"/>
    </xf>
    <xf numFmtId="43" fontId="6" fillId="0" borderId="1" xfId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3" fontId="4" fillId="2" borderId="1" xfId="1" applyFont="1" applyFill="1" applyBorder="1" applyAlignment="1">
      <alignment wrapText="1"/>
    </xf>
    <xf numFmtId="43" fontId="4" fillId="2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2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9" fontId="12" fillId="0" borderId="1" xfId="0" applyNumberFormat="1" applyFont="1" applyBorder="1" applyAlignment="1">
      <alignment horizontal="left"/>
    </xf>
    <xf numFmtId="43" fontId="0" fillId="0" borderId="1" xfId="0" applyNumberFormat="1" applyBorder="1"/>
    <xf numFmtId="0" fontId="0" fillId="3" borderId="1" xfId="0" applyFill="1" applyBorder="1"/>
    <xf numFmtId="0" fontId="0" fillId="0" borderId="1" xfId="0" applyBorder="1"/>
    <xf numFmtId="43" fontId="4" fillId="2" borderId="1" xfId="0" applyNumberFormat="1" applyFont="1" applyFill="1" applyBorder="1" applyAlignment="1">
      <alignment horizontal="center" vertical="center" wrapText="1"/>
    </xf>
    <xf numFmtId="44" fontId="12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center"/>
    </xf>
    <xf numFmtId="0" fontId="7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vertical="center"/>
    </xf>
    <xf numFmtId="0" fontId="0" fillId="0" borderId="0" xfId="0" applyNumberFormat="1"/>
    <xf numFmtId="0" fontId="7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73"/>
  <sheetViews>
    <sheetView topLeftCell="A43" zoomScale="115" zoomScalePageLayoutView="75" workbookViewId="0">
      <selection activeCell="D49" sqref="D49:D52"/>
    </sheetView>
  </sheetViews>
  <sheetFormatPr defaultColWidth="10.42578125" defaultRowHeight="12.75"/>
  <cols>
    <col min="1" max="1" width="8.28515625" style="1" customWidth="1"/>
    <col min="2" max="2" width="58.140625" style="28" customWidth="1"/>
    <col min="3" max="3" width="10.7109375" style="3" customWidth="1"/>
    <col min="4" max="4" width="12" style="3" bestFit="1" customWidth="1"/>
    <col min="5" max="5" width="11.7109375" style="4" customWidth="1"/>
    <col min="6" max="6" width="15" style="4" customWidth="1"/>
    <col min="7" max="7" width="10.42578125" style="39"/>
    <col min="8" max="8" width="14" style="4" customWidth="1"/>
    <col min="9" max="255" width="10.42578125" style="4"/>
    <col min="256" max="256" width="13.140625" style="4" customWidth="1"/>
    <col min="257" max="257" width="58.140625" style="4" customWidth="1"/>
    <col min="258" max="258" width="18.28515625" style="4" bestFit="1" customWidth="1"/>
    <col min="259" max="259" width="12" style="4" bestFit="1" customWidth="1"/>
    <col min="260" max="260" width="14.28515625" style="4" customWidth="1"/>
    <col min="261" max="261" width="16.140625" style="4" customWidth="1"/>
    <col min="262" max="263" width="10.42578125" style="4"/>
    <col min="264" max="264" width="11.85546875" style="4" bestFit="1" customWidth="1"/>
    <col min="265" max="511" width="10.42578125" style="4"/>
    <col min="512" max="512" width="13.140625" style="4" customWidth="1"/>
    <col min="513" max="513" width="58.140625" style="4" customWidth="1"/>
    <col min="514" max="514" width="18.28515625" style="4" bestFit="1" customWidth="1"/>
    <col min="515" max="515" width="12" style="4" bestFit="1" customWidth="1"/>
    <col min="516" max="516" width="14.28515625" style="4" customWidth="1"/>
    <col min="517" max="517" width="16.140625" style="4" customWidth="1"/>
    <col min="518" max="519" width="10.42578125" style="4"/>
    <col min="520" max="520" width="11.85546875" style="4" bestFit="1" customWidth="1"/>
    <col min="521" max="767" width="10.42578125" style="4"/>
    <col min="768" max="768" width="13.140625" style="4" customWidth="1"/>
    <col min="769" max="769" width="58.140625" style="4" customWidth="1"/>
    <col min="770" max="770" width="18.28515625" style="4" bestFit="1" customWidth="1"/>
    <col min="771" max="771" width="12" style="4" bestFit="1" customWidth="1"/>
    <col min="772" max="772" width="14.28515625" style="4" customWidth="1"/>
    <col min="773" max="773" width="16.140625" style="4" customWidth="1"/>
    <col min="774" max="775" width="10.42578125" style="4"/>
    <col min="776" max="776" width="11.85546875" style="4" bestFit="1" customWidth="1"/>
    <col min="777" max="1023" width="10.42578125" style="4"/>
    <col min="1024" max="1024" width="13.140625" style="4" customWidth="1"/>
    <col min="1025" max="1025" width="58.140625" style="4" customWidth="1"/>
    <col min="1026" max="1026" width="18.28515625" style="4" bestFit="1" customWidth="1"/>
    <col min="1027" max="1027" width="12" style="4" bestFit="1" customWidth="1"/>
    <col min="1028" max="1028" width="14.28515625" style="4" customWidth="1"/>
    <col min="1029" max="1029" width="16.140625" style="4" customWidth="1"/>
    <col min="1030" max="1031" width="10.42578125" style="4"/>
    <col min="1032" max="1032" width="11.85546875" style="4" bestFit="1" customWidth="1"/>
    <col min="1033" max="1279" width="10.42578125" style="4"/>
    <col min="1280" max="1280" width="13.140625" style="4" customWidth="1"/>
    <col min="1281" max="1281" width="58.140625" style="4" customWidth="1"/>
    <col min="1282" max="1282" width="18.28515625" style="4" bestFit="1" customWidth="1"/>
    <col min="1283" max="1283" width="12" style="4" bestFit="1" customWidth="1"/>
    <col min="1284" max="1284" width="14.28515625" style="4" customWidth="1"/>
    <col min="1285" max="1285" width="16.140625" style="4" customWidth="1"/>
    <col min="1286" max="1287" width="10.42578125" style="4"/>
    <col min="1288" max="1288" width="11.85546875" style="4" bestFit="1" customWidth="1"/>
    <col min="1289" max="1535" width="10.42578125" style="4"/>
    <col min="1536" max="1536" width="13.140625" style="4" customWidth="1"/>
    <col min="1537" max="1537" width="58.140625" style="4" customWidth="1"/>
    <col min="1538" max="1538" width="18.28515625" style="4" bestFit="1" customWidth="1"/>
    <col min="1539" max="1539" width="12" style="4" bestFit="1" customWidth="1"/>
    <col min="1540" max="1540" width="14.28515625" style="4" customWidth="1"/>
    <col min="1541" max="1541" width="16.140625" style="4" customWidth="1"/>
    <col min="1542" max="1543" width="10.42578125" style="4"/>
    <col min="1544" max="1544" width="11.85546875" style="4" bestFit="1" customWidth="1"/>
    <col min="1545" max="1791" width="10.42578125" style="4"/>
    <col min="1792" max="1792" width="13.140625" style="4" customWidth="1"/>
    <col min="1793" max="1793" width="58.140625" style="4" customWidth="1"/>
    <col min="1794" max="1794" width="18.28515625" style="4" bestFit="1" customWidth="1"/>
    <col min="1795" max="1795" width="12" style="4" bestFit="1" customWidth="1"/>
    <col min="1796" max="1796" width="14.28515625" style="4" customWidth="1"/>
    <col min="1797" max="1797" width="16.140625" style="4" customWidth="1"/>
    <col min="1798" max="1799" width="10.42578125" style="4"/>
    <col min="1800" max="1800" width="11.85546875" style="4" bestFit="1" customWidth="1"/>
    <col min="1801" max="2047" width="10.42578125" style="4"/>
    <col min="2048" max="2048" width="13.140625" style="4" customWidth="1"/>
    <col min="2049" max="2049" width="58.140625" style="4" customWidth="1"/>
    <col min="2050" max="2050" width="18.28515625" style="4" bestFit="1" customWidth="1"/>
    <col min="2051" max="2051" width="12" style="4" bestFit="1" customWidth="1"/>
    <col min="2052" max="2052" width="14.28515625" style="4" customWidth="1"/>
    <col min="2053" max="2053" width="16.140625" style="4" customWidth="1"/>
    <col min="2054" max="2055" width="10.42578125" style="4"/>
    <col min="2056" max="2056" width="11.85546875" style="4" bestFit="1" customWidth="1"/>
    <col min="2057" max="2303" width="10.42578125" style="4"/>
    <col min="2304" max="2304" width="13.140625" style="4" customWidth="1"/>
    <col min="2305" max="2305" width="58.140625" style="4" customWidth="1"/>
    <col min="2306" max="2306" width="18.28515625" style="4" bestFit="1" customWidth="1"/>
    <col min="2307" max="2307" width="12" style="4" bestFit="1" customWidth="1"/>
    <col min="2308" max="2308" width="14.28515625" style="4" customWidth="1"/>
    <col min="2309" max="2309" width="16.140625" style="4" customWidth="1"/>
    <col min="2310" max="2311" width="10.42578125" style="4"/>
    <col min="2312" max="2312" width="11.85546875" style="4" bestFit="1" customWidth="1"/>
    <col min="2313" max="2559" width="10.42578125" style="4"/>
    <col min="2560" max="2560" width="13.140625" style="4" customWidth="1"/>
    <col min="2561" max="2561" width="58.140625" style="4" customWidth="1"/>
    <col min="2562" max="2562" width="18.28515625" style="4" bestFit="1" customWidth="1"/>
    <col min="2563" max="2563" width="12" style="4" bestFit="1" customWidth="1"/>
    <col min="2564" max="2564" width="14.28515625" style="4" customWidth="1"/>
    <col min="2565" max="2565" width="16.140625" style="4" customWidth="1"/>
    <col min="2566" max="2567" width="10.42578125" style="4"/>
    <col min="2568" max="2568" width="11.85546875" style="4" bestFit="1" customWidth="1"/>
    <col min="2569" max="2815" width="10.42578125" style="4"/>
    <col min="2816" max="2816" width="13.140625" style="4" customWidth="1"/>
    <col min="2817" max="2817" width="58.140625" style="4" customWidth="1"/>
    <col min="2818" max="2818" width="18.28515625" style="4" bestFit="1" customWidth="1"/>
    <col min="2819" max="2819" width="12" style="4" bestFit="1" customWidth="1"/>
    <col min="2820" max="2820" width="14.28515625" style="4" customWidth="1"/>
    <col min="2821" max="2821" width="16.140625" style="4" customWidth="1"/>
    <col min="2822" max="2823" width="10.42578125" style="4"/>
    <col min="2824" max="2824" width="11.85546875" style="4" bestFit="1" customWidth="1"/>
    <col min="2825" max="3071" width="10.42578125" style="4"/>
    <col min="3072" max="3072" width="13.140625" style="4" customWidth="1"/>
    <col min="3073" max="3073" width="58.140625" style="4" customWidth="1"/>
    <col min="3074" max="3074" width="18.28515625" style="4" bestFit="1" customWidth="1"/>
    <col min="3075" max="3075" width="12" style="4" bestFit="1" customWidth="1"/>
    <col min="3076" max="3076" width="14.28515625" style="4" customWidth="1"/>
    <col min="3077" max="3077" width="16.140625" style="4" customWidth="1"/>
    <col min="3078" max="3079" width="10.42578125" style="4"/>
    <col min="3080" max="3080" width="11.85546875" style="4" bestFit="1" customWidth="1"/>
    <col min="3081" max="3327" width="10.42578125" style="4"/>
    <col min="3328" max="3328" width="13.140625" style="4" customWidth="1"/>
    <col min="3329" max="3329" width="58.140625" style="4" customWidth="1"/>
    <col min="3330" max="3330" width="18.28515625" style="4" bestFit="1" customWidth="1"/>
    <col min="3331" max="3331" width="12" style="4" bestFit="1" customWidth="1"/>
    <col min="3332" max="3332" width="14.28515625" style="4" customWidth="1"/>
    <col min="3333" max="3333" width="16.140625" style="4" customWidth="1"/>
    <col min="3334" max="3335" width="10.42578125" style="4"/>
    <col min="3336" max="3336" width="11.85546875" style="4" bestFit="1" customWidth="1"/>
    <col min="3337" max="3583" width="10.42578125" style="4"/>
    <col min="3584" max="3584" width="13.140625" style="4" customWidth="1"/>
    <col min="3585" max="3585" width="58.140625" style="4" customWidth="1"/>
    <col min="3586" max="3586" width="18.28515625" style="4" bestFit="1" customWidth="1"/>
    <col min="3587" max="3587" width="12" style="4" bestFit="1" customWidth="1"/>
    <col min="3588" max="3588" width="14.28515625" style="4" customWidth="1"/>
    <col min="3589" max="3589" width="16.140625" style="4" customWidth="1"/>
    <col min="3590" max="3591" width="10.42578125" style="4"/>
    <col min="3592" max="3592" width="11.85546875" style="4" bestFit="1" customWidth="1"/>
    <col min="3593" max="3839" width="10.42578125" style="4"/>
    <col min="3840" max="3840" width="13.140625" style="4" customWidth="1"/>
    <col min="3841" max="3841" width="58.140625" style="4" customWidth="1"/>
    <col min="3842" max="3842" width="18.28515625" style="4" bestFit="1" customWidth="1"/>
    <col min="3843" max="3843" width="12" style="4" bestFit="1" customWidth="1"/>
    <col min="3844" max="3844" width="14.28515625" style="4" customWidth="1"/>
    <col min="3845" max="3845" width="16.140625" style="4" customWidth="1"/>
    <col min="3846" max="3847" width="10.42578125" style="4"/>
    <col min="3848" max="3848" width="11.85546875" style="4" bestFit="1" customWidth="1"/>
    <col min="3849" max="4095" width="10.42578125" style="4"/>
    <col min="4096" max="4096" width="13.140625" style="4" customWidth="1"/>
    <col min="4097" max="4097" width="58.140625" style="4" customWidth="1"/>
    <col min="4098" max="4098" width="18.28515625" style="4" bestFit="1" customWidth="1"/>
    <col min="4099" max="4099" width="12" style="4" bestFit="1" customWidth="1"/>
    <col min="4100" max="4100" width="14.28515625" style="4" customWidth="1"/>
    <col min="4101" max="4101" width="16.140625" style="4" customWidth="1"/>
    <col min="4102" max="4103" width="10.42578125" style="4"/>
    <col min="4104" max="4104" width="11.85546875" style="4" bestFit="1" customWidth="1"/>
    <col min="4105" max="4351" width="10.42578125" style="4"/>
    <col min="4352" max="4352" width="13.140625" style="4" customWidth="1"/>
    <col min="4353" max="4353" width="58.140625" style="4" customWidth="1"/>
    <col min="4354" max="4354" width="18.28515625" style="4" bestFit="1" customWidth="1"/>
    <col min="4355" max="4355" width="12" style="4" bestFit="1" customWidth="1"/>
    <col min="4356" max="4356" width="14.28515625" style="4" customWidth="1"/>
    <col min="4357" max="4357" width="16.140625" style="4" customWidth="1"/>
    <col min="4358" max="4359" width="10.42578125" style="4"/>
    <col min="4360" max="4360" width="11.85546875" style="4" bestFit="1" customWidth="1"/>
    <col min="4361" max="4607" width="10.42578125" style="4"/>
    <col min="4608" max="4608" width="13.140625" style="4" customWidth="1"/>
    <col min="4609" max="4609" width="58.140625" style="4" customWidth="1"/>
    <col min="4610" max="4610" width="18.28515625" style="4" bestFit="1" customWidth="1"/>
    <col min="4611" max="4611" width="12" style="4" bestFit="1" customWidth="1"/>
    <col min="4612" max="4612" width="14.28515625" style="4" customWidth="1"/>
    <col min="4613" max="4613" width="16.140625" style="4" customWidth="1"/>
    <col min="4614" max="4615" width="10.42578125" style="4"/>
    <col min="4616" max="4616" width="11.85546875" style="4" bestFit="1" customWidth="1"/>
    <col min="4617" max="4863" width="10.42578125" style="4"/>
    <col min="4864" max="4864" width="13.140625" style="4" customWidth="1"/>
    <col min="4865" max="4865" width="58.140625" style="4" customWidth="1"/>
    <col min="4866" max="4866" width="18.28515625" style="4" bestFit="1" customWidth="1"/>
    <col min="4867" max="4867" width="12" style="4" bestFit="1" customWidth="1"/>
    <col min="4868" max="4868" width="14.28515625" style="4" customWidth="1"/>
    <col min="4869" max="4869" width="16.140625" style="4" customWidth="1"/>
    <col min="4870" max="4871" width="10.42578125" style="4"/>
    <col min="4872" max="4872" width="11.85546875" style="4" bestFit="1" customWidth="1"/>
    <col min="4873" max="5119" width="10.42578125" style="4"/>
    <col min="5120" max="5120" width="13.140625" style="4" customWidth="1"/>
    <col min="5121" max="5121" width="58.140625" style="4" customWidth="1"/>
    <col min="5122" max="5122" width="18.28515625" style="4" bestFit="1" customWidth="1"/>
    <col min="5123" max="5123" width="12" style="4" bestFit="1" customWidth="1"/>
    <col min="5124" max="5124" width="14.28515625" style="4" customWidth="1"/>
    <col min="5125" max="5125" width="16.140625" style="4" customWidth="1"/>
    <col min="5126" max="5127" width="10.42578125" style="4"/>
    <col min="5128" max="5128" width="11.85546875" style="4" bestFit="1" customWidth="1"/>
    <col min="5129" max="5375" width="10.42578125" style="4"/>
    <col min="5376" max="5376" width="13.140625" style="4" customWidth="1"/>
    <col min="5377" max="5377" width="58.140625" style="4" customWidth="1"/>
    <col min="5378" max="5378" width="18.28515625" style="4" bestFit="1" customWidth="1"/>
    <col min="5379" max="5379" width="12" style="4" bestFit="1" customWidth="1"/>
    <col min="5380" max="5380" width="14.28515625" style="4" customWidth="1"/>
    <col min="5381" max="5381" width="16.140625" style="4" customWidth="1"/>
    <col min="5382" max="5383" width="10.42578125" style="4"/>
    <col min="5384" max="5384" width="11.85546875" style="4" bestFit="1" customWidth="1"/>
    <col min="5385" max="5631" width="10.42578125" style="4"/>
    <col min="5632" max="5632" width="13.140625" style="4" customWidth="1"/>
    <col min="5633" max="5633" width="58.140625" style="4" customWidth="1"/>
    <col min="5634" max="5634" width="18.28515625" style="4" bestFit="1" customWidth="1"/>
    <col min="5635" max="5635" width="12" style="4" bestFit="1" customWidth="1"/>
    <col min="5636" max="5636" width="14.28515625" style="4" customWidth="1"/>
    <col min="5637" max="5637" width="16.140625" style="4" customWidth="1"/>
    <col min="5638" max="5639" width="10.42578125" style="4"/>
    <col min="5640" max="5640" width="11.85546875" style="4" bestFit="1" customWidth="1"/>
    <col min="5641" max="5887" width="10.42578125" style="4"/>
    <col min="5888" max="5888" width="13.140625" style="4" customWidth="1"/>
    <col min="5889" max="5889" width="58.140625" style="4" customWidth="1"/>
    <col min="5890" max="5890" width="18.28515625" style="4" bestFit="1" customWidth="1"/>
    <col min="5891" max="5891" width="12" style="4" bestFit="1" customWidth="1"/>
    <col min="5892" max="5892" width="14.28515625" style="4" customWidth="1"/>
    <col min="5893" max="5893" width="16.140625" style="4" customWidth="1"/>
    <col min="5894" max="5895" width="10.42578125" style="4"/>
    <col min="5896" max="5896" width="11.85546875" style="4" bestFit="1" customWidth="1"/>
    <col min="5897" max="6143" width="10.42578125" style="4"/>
    <col min="6144" max="6144" width="13.140625" style="4" customWidth="1"/>
    <col min="6145" max="6145" width="58.140625" style="4" customWidth="1"/>
    <col min="6146" max="6146" width="18.28515625" style="4" bestFit="1" customWidth="1"/>
    <col min="6147" max="6147" width="12" style="4" bestFit="1" customWidth="1"/>
    <col min="6148" max="6148" width="14.28515625" style="4" customWidth="1"/>
    <col min="6149" max="6149" width="16.140625" style="4" customWidth="1"/>
    <col min="6150" max="6151" width="10.42578125" style="4"/>
    <col min="6152" max="6152" width="11.85546875" style="4" bestFit="1" customWidth="1"/>
    <col min="6153" max="6399" width="10.42578125" style="4"/>
    <col min="6400" max="6400" width="13.140625" style="4" customWidth="1"/>
    <col min="6401" max="6401" width="58.140625" style="4" customWidth="1"/>
    <col min="6402" max="6402" width="18.28515625" style="4" bestFit="1" customWidth="1"/>
    <col min="6403" max="6403" width="12" style="4" bestFit="1" customWidth="1"/>
    <col min="6404" max="6404" width="14.28515625" style="4" customWidth="1"/>
    <col min="6405" max="6405" width="16.140625" style="4" customWidth="1"/>
    <col min="6406" max="6407" width="10.42578125" style="4"/>
    <col min="6408" max="6408" width="11.85546875" style="4" bestFit="1" customWidth="1"/>
    <col min="6409" max="6655" width="10.42578125" style="4"/>
    <col min="6656" max="6656" width="13.140625" style="4" customWidth="1"/>
    <col min="6657" max="6657" width="58.140625" style="4" customWidth="1"/>
    <col min="6658" max="6658" width="18.28515625" style="4" bestFit="1" customWidth="1"/>
    <col min="6659" max="6659" width="12" style="4" bestFit="1" customWidth="1"/>
    <col min="6660" max="6660" width="14.28515625" style="4" customWidth="1"/>
    <col min="6661" max="6661" width="16.140625" style="4" customWidth="1"/>
    <col min="6662" max="6663" width="10.42578125" style="4"/>
    <col min="6664" max="6664" width="11.85546875" style="4" bestFit="1" customWidth="1"/>
    <col min="6665" max="6911" width="10.42578125" style="4"/>
    <col min="6912" max="6912" width="13.140625" style="4" customWidth="1"/>
    <col min="6913" max="6913" width="58.140625" style="4" customWidth="1"/>
    <col min="6914" max="6914" width="18.28515625" style="4" bestFit="1" customWidth="1"/>
    <col min="6915" max="6915" width="12" style="4" bestFit="1" customWidth="1"/>
    <col min="6916" max="6916" width="14.28515625" style="4" customWidth="1"/>
    <col min="6917" max="6917" width="16.140625" style="4" customWidth="1"/>
    <col min="6918" max="6919" width="10.42578125" style="4"/>
    <col min="6920" max="6920" width="11.85546875" style="4" bestFit="1" customWidth="1"/>
    <col min="6921" max="7167" width="10.42578125" style="4"/>
    <col min="7168" max="7168" width="13.140625" style="4" customWidth="1"/>
    <col min="7169" max="7169" width="58.140625" style="4" customWidth="1"/>
    <col min="7170" max="7170" width="18.28515625" style="4" bestFit="1" customWidth="1"/>
    <col min="7171" max="7171" width="12" style="4" bestFit="1" customWidth="1"/>
    <col min="7172" max="7172" width="14.28515625" style="4" customWidth="1"/>
    <col min="7173" max="7173" width="16.140625" style="4" customWidth="1"/>
    <col min="7174" max="7175" width="10.42578125" style="4"/>
    <col min="7176" max="7176" width="11.85546875" style="4" bestFit="1" customWidth="1"/>
    <col min="7177" max="7423" width="10.42578125" style="4"/>
    <col min="7424" max="7424" width="13.140625" style="4" customWidth="1"/>
    <col min="7425" max="7425" width="58.140625" style="4" customWidth="1"/>
    <col min="7426" max="7426" width="18.28515625" style="4" bestFit="1" customWidth="1"/>
    <col min="7427" max="7427" width="12" style="4" bestFit="1" customWidth="1"/>
    <col min="7428" max="7428" width="14.28515625" style="4" customWidth="1"/>
    <col min="7429" max="7429" width="16.140625" style="4" customWidth="1"/>
    <col min="7430" max="7431" width="10.42578125" style="4"/>
    <col min="7432" max="7432" width="11.85546875" style="4" bestFit="1" customWidth="1"/>
    <col min="7433" max="7679" width="10.42578125" style="4"/>
    <col min="7680" max="7680" width="13.140625" style="4" customWidth="1"/>
    <col min="7681" max="7681" width="58.140625" style="4" customWidth="1"/>
    <col min="7682" max="7682" width="18.28515625" style="4" bestFit="1" customWidth="1"/>
    <col min="7683" max="7683" width="12" style="4" bestFit="1" customWidth="1"/>
    <col min="7684" max="7684" width="14.28515625" style="4" customWidth="1"/>
    <col min="7685" max="7685" width="16.140625" style="4" customWidth="1"/>
    <col min="7686" max="7687" width="10.42578125" style="4"/>
    <col min="7688" max="7688" width="11.85546875" style="4" bestFit="1" customWidth="1"/>
    <col min="7689" max="7935" width="10.42578125" style="4"/>
    <col min="7936" max="7936" width="13.140625" style="4" customWidth="1"/>
    <col min="7937" max="7937" width="58.140625" style="4" customWidth="1"/>
    <col min="7938" max="7938" width="18.28515625" style="4" bestFit="1" customWidth="1"/>
    <col min="7939" max="7939" width="12" style="4" bestFit="1" customWidth="1"/>
    <col min="7940" max="7940" width="14.28515625" style="4" customWidth="1"/>
    <col min="7941" max="7941" width="16.140625" style="4" customWidth="1"/>
    <col min="7942" max="7943" width="10.42578125" style="4"/>
    <col min="7944" max="7944" width="11.85546875" style="4" bestFit="1" customWidth="1"/>
    <col min="7945" max="8191" width="10.42578125" style="4"/>
    <col min="8192" max="8192" width="13.140625" style="4" customWidth="1"/>
    <col min="8193" max="8193" width="58.140625" style="4" customWidth="1"/>
    <col min="8194" max="8194" width="18.28515625" style="4" bestFit="1" customWidth="1"/>
    <col min="8195" max="8195" width="12" style="4" bestFit="1" customWidth="1"/>
    <col min="8196" max="8196" width="14.28515625" style="4" customWidth="1"/>
    <col min="8197" max="8197" width="16.140625" style="4" customWidth="1"/>
    <col min="8198" max="8199" width="10.42578125" style="4"/>
    <col min="8200" max="8200" width="11.85546875" style="4" bestFit="1" customWidth="1"/>
    <col min="8201" max="8447" width="10.42578125" style="4"/>
    <col min="8448" max="8448" width="13.140625" style="4" customWidth="1"/>
    <col min="8449" max="8449" width="58.140625" style="4" customWidth="1"/>
    <col min="8450" max="8450" width="18.28515625" style="4" bestFit="1" customWidth="1"/>
    <col min="8451" max="8451" width="12" style="4" bestFit="1" customWidth="1"/>
    <col min="8452" max="8452" width="14.28515625" style="4" customWidth="1"/>
    <col min="8453" max="8453" width="16.140625" style="4" customWidth="1"/>
    <col min="8454" max="8455" width="10.42578125" style="4"/>
    <col min="8456" max="8456" width="11.85546875" style="4" bestFit="1" customWidth="1"/>
    <col min="8457" max="8703" width="10.42578125" style="4"/>
    <col min="8704" max="8704" width="13.140625" style="4" customWidth="1"/>
    <col min="8705" max="8705" width="58.140625" style="4" customWidth="1"/>
    <col min="8706" max="8706" width="18.28515625" style="4" bestFit="1" customWidth="1"/>
    <col min="8707" max="8707" width="12" style="4" bestFit="1" customWidth="1"/>
    <col min="8708" max="8708" width="14.28515625" style="4" customWidth="1"/>
    <col min="8709" max="8709" width="16.140625" style="4" customWidth="1"/>
    <col min="8710" max="8711" width="10.42578125" style="4"/>
    <col min="8712" max="8712" width="11.85546875" style="4" bestFit="1" customWidth="1"/>
    <col min="8713" max="8959" width="10.42578125" style="4"/>
    <col min="8960" max="8960" width="13.140625" style="4" customWidth="1"/>
    <col min="8961" max="8961" width="58.140625" style="4" customWidth="1"/>
    <col min="8962" max="8962" width="18.28515625" style="4" bestFit="1" customWidth="1"/>
    <col min="8963" max="8963" width="12" style="4" bestFit="1" customWidth="1"/>
    <col min="8964" max="8964" width="14.28515625" style="4" customWidth="1"/>
    <col min="8965" max="8965" width="16.140625" style="4" customWidth="1"/>
    <col min="8966" max="8967" width="10.42578125" style="4"/>
    <col min="8968" max="8968" width="11.85546875" style="4" bestFit="1" customWidth="1"/>
    <col min="8969" max="9215" width="10.42578125" style="4"/>
    <col min="9216" max="9216" width="13.140625" style="4" customWidth="1"/>
    <col min="9217" max="9217" width="58.140625" style="4" customWidth="1"/>
    <col min="9218" max="9218" width="18.28515625" style="4" bestFit="1" customWidth="1"/>
    <col min="9219" max="9219" width="12" style="4" bestFit="1" customWidth="1"/>
    <col min="9220" max="9220" width="14.28515625" style="4" customWidth="1"/>
    <col min="9221" max="9221" width="16.140625" style="4" customWidth="1"/>
    <col min="9222" max="9223" width="10.42578125" style="4"/>
    <col min="9224" max="9224" width="11.85546875" style="4" bestFit="1" customWidth="1"/>
    <col min="9225" max="9471" width="10.42578125" style="4"/>
    <col min="9472" max="9472" width="13.140625" style="4" customWidth="1"/>
    <col min="9473" max="9473" width="58.140625" style="4" customWidth="1"/>
    <col min="9474" max="9474" width="18.28515625" style="4" bestFit="1" customWidth="1"/>
    <col min="9475" max="9475" width="12" style="4" bestFit="1" customWidth="1"/>
    <col min="9476" max="9476" width="14.28515625" style="4" customWidth="1"/>
    <col min="9477" max="9477" width="16.140625" style="4" customWidth="1"/>
    <col min="9478" max="9479" width="10.42578125" style="4"/>
    <col min="9480" max="9480" width="11.85546875" style="4" bestFit="1" customWidth="1"/>
    <col min="9481" max="9727" width="10.42578125" style="4"/>
    <col min="9728" max="9728" width="13.140625" style="4" customWidth="1"/>
    <col min="9729" max="9729" width="58.140625" style="4" customWidth="1"/>
    <col min="9730" max="9730" width="18.28515625" style="4" bestFit="1" customWidth="1"/>
    <col min="9731" max="9731" width="12" style="4" bestFit="1" customWidth="1"/>
    <col min="9732" max="9732" width="14.28515625" style="4" customWidth="1"/>
    <col min="9733" max="9733" width="16.140625" style="4" customWidth="1"/>
    <col min="9734" max="9735" width="10.42578125" style="4"/>
    <col min="9736" max="9736" width="11.85546875" style="4" bestFit="1" customWidth="1"/>
    <col min="9737" max="9983" width="10.42578125" style="4"/>
    <col min="9984" max="9984" width="13.140625" style="4" customWidth="1"/>
    <col min="9985" max="9985" width="58.140625" style="4" customWidth="1"/>
    <col min="9986" max="9986" width="18.28515625" style="4" bestFit="1" customWidth="1"/>
    <col min="9987" max="9987" width="12" style="4" bestFit="1" customWidth="1"/>
    <col min="9988" max="9988" width="14.28515625" style="4" customWidth="1"/>
    <col min="9989" max="9989" width="16.140625" style="4" customWidth="1"/>
    <col min="9990" max="9991" width="10.42578125" style="4"/>
    <col min="9992" max="9992" width="11.85546875" style="4" bestFit="1" customWidth="1"/>
    <col min="9993" max="10239" width="10.42578125" style="4"/>
    <col min="10240" max="10240" width="13.140625" style="4" customWidth="1"/>
    <col min="10241" max="10241" width="58.140625" style="4" customWidth="1"/>
    <col min="10242" max="10242" width="18.28515625" style="4" bestFit="1" customWidth="1"/>
    <col min="10243" max="10243" width="12" style="4" bestFit="1" customWidth="1"/>
    <col min="10244" max="10244" width="14.28515625" style="4" customWidth="1"/>
    <col min="10245" max="10245" width="16.140625" style="4" customWidth="1"/>
    <col min="10246" max="10247" width="10.42578125" style="4"/>
    <col min="10248" max="10248" width="11.85546875" style="4" bestFit="1" customWidth="1"/>
    <col min="10249" max="10495" width="10.42578125" style="4"/>
    <col min="10496" max="10496" width="13.140625" style="4" customWidth="1"/>
    <col min="10497" max="10497" width="58.140625" style="4" customWidth="1"/>
    <col min="10498" max="10498" width="18.28515625" style="4" bestFit="1" customWidth="1"/>
    <col min="10499" max="10499" width="12" style="4" bestFit="1" customWidth="1"/>
    <col min="10500" max="10500" width="14.28515625" style="4" customWidth="1"/>
    <col min="10501" max="10501" width="16.140625" style="4" customWidth="1"/>
    <col min="10502" max="10503" width="10.42578125" style="4"/>
    <col min="10504" max="10504" width="11.85546875" style="4" bestFit="1" customWidth="1"/>
    <col min="10505" max="10751" width="10.42578125" style="4"/>
    <col min="10752" max="10752" width="13.140625" style="4" customWidth="1"/>
    <col min="10753" max="10753" width="58.140625" style="4" customWidth="1"/>
    <col min="10754" max="10754" width="18.28515625" style="4" bestFit="1" customWidth="1"/>
    <col min="10755" max="10755" width="12" style="4" bestFit="1" customWidth="1"/>
    <col min="10756" max="10756" width="14.28515625" style="4" customWidth="1"/>
    <col min="10757" max="10757" width="16.140625" style="4" customWidth="1"/>
    <col min="10758" max="10759" width="10.42578125" style="4"/>
    <col min="10760" max="10760" width="11.85546875" style="4" bestFit="1" customWidth="1"/>
    <col min="10761" max="11007" width="10.42578125" style="4"/>
    <col min="11008" max="11008" width="13.140625" style="4" customWidth="1"/>
    <col min="11009" max="11009" width="58.140625" style="4" customWidth="1"/>
    <col min="11010" max="11010" width="18.28515625" style="4" bestFit="1" customWidth="1"/>
    <col min="11011" max="11011" width="12" style="4" bestFit="1" customWidth="1"/>
    <col min="11012" max="11012" width="14.28515625" style="4" customWidth="1"/>
    <col min="11013" max="11013" width="16.140625" style="4" customWidth="1"/>
    <col min="11014" max="11015" width="10.42578125" style="4"/>
    <col min="11016" max="11016" width="11.85546875" style="4" bestFit="1" customWidth="1"/>
    <col min="11017" max="11263" width="10.42578125" style="4"/>
    <col min="11264" max="11264" width="13.140625" style="4" customWidth="1"/>
    <col min="11265" max="11265" width="58.140625" style="4" customWidth="1"/>
    <col min="11266" max="11266" width="18.28515625" style="4" bestFit="1" customWidth="1"/>
    <col min="11267" max="11267" width="12" style="4" bestFit="1" customWidth="1"/>
    <col min="11268" max="11268" width="14.28515625" style="4" customWidth="1"/>
    <col min="11269" max="11269" width="16.140625" style="4" customWidth="1"/>
    <col min="11270" max="11271" width="10.42578125" style="4"/>
    <col min="11272" max="11272" width="11.85546875" style="4" bestFit="1" customWidth="1"/>
    <col min="11273" max="11519" width="10.42578125" style="4"/>
    <col min="11520" max="11520" width="13.140625" style="4" customWidth="1"/>
    <col min="11521" max="11521" width="58.140625" style="4" customWidth="1"/>
    <col min="11522" max="11522" width="18.28515625" style="4" bestFit="1" customWidth="1"/>
    <col min="11523" max="11523" width="12" style="4" bestFit="1" customWidth="1"/>
    <col min="11524" max="11524" width="14.28515625" style="4" customWidth="1"/>
    <col min="11525" max="11525" width="16.140625" style="4" customWidth="1"/>
    <col min="11526" max="11527" width="10.42578125" style="4"/>
    <col min="11528" max="11528" width="11.85546875" style="4" bestFit="1" customWidth="1"/>
    <col min="11529" max="11775" width="10.42578125" style="4"/>
    <col min="11776" max="11776" width="13.140625" style="4" customWidth="1"/>
    <col min="11777" max="11777" width="58.140625" style="4" customWidth="1"/>
    <col min="11778" max="11778" width="18.28515625" style="4" bestFit="1" customWidth="1"/>
    <col min="11779" max="11779" width="12" style="4" bestFit="1" customWidth="1"/>
    <col min="11780" max="11780" width="14.28515625" style="4" customWidth="1"/>
    <col min="11781" max="11781" width="16.140625" style="4" customWidth="1"/>
    <col min="11782" max="11783" width="10.42578125" style="4"/>
    <col min="11784" max="11784" width="11.85546875" style="4" bestFit="1" customWidth="1"/>
    <col min="11785" max="12031" width="10.42578125" style="4"/>
    <col min="12032" max="12032" width="13.140625" style="4" customWidth="1"/>
    <col min="12033" max="12033" width="58.140625" style="4" customWidth="1"/>
    <col min="12034" max="12034" width="18.28515625" style="4" bestFit="1" customWidth="1"/>
    <col min="12035" max="12035" width="12" style="4" bestFit="1" customWidth="1"/>
    <col min="12036" max="12036" width="14.28515625" style="4" customWidth="1"/>
    <col min="12037" max="12037" width="16.140625" style="4" customWidth="1"/>
    <col min="12038" max="12039" width="10.42578125" style="4"/>
    <col min="12040" max="12040" width="11.85546875" style="4" bestFit="1" customWidth="1"/>
    <col min="12041" max="12287" width="10.42578125" style="4"/>
    <col min="12288" max="12288" width="13.140625" style="4" customWidth="1"/>
    <col min="12289" max="12289" width="58.140625" style="4" customWidth="1"/>
    <col min="12290" max="12290" width="18.28515625" style="4" bestFit="1" customWidth="1"/>
    <col min="12291" max="12291" width="12" style="4" bestFit="1" customWidth="1"/>
    <col min="12292" max="12292" width="14.28515625" style="4" customWidth="1"/>
    <col min="12293" max="12293" width="16.140625" style="4" customWidth="1"/>
    <col min="12294" max="12295" width="10.42578125" style="4"/>
    <col min="12296" max="12296" width="11.85546875" style="4" bestFit="1" customWidth="1"/>
    <col min="12297" max="12543" width="10.42578125" style="4"/>
    <col min="12544" max="12544" width="13.140625" style="4" customWidth="1"/>
    <col min="12545" max="12545" width="58.140625" style="4" customWidth="1"/>
    <col min="12546" max="12546" width="18.28515625" style="4" bestFit="1" customWidth="1"/>
    <col min="12547" max="12547" width="12" style="4" bestFit="1" customWidth="1"/>
    <col min="12548" max="12548" width="14.28515625" style="4" customWidth="1"/>
    <col min="12549" max="12549" width="16.140625" style="4" customWidth="1"/>
    <col min="12550" max="12551" width="10.42578125" style="4"/>
    <col min="12552" max="12552" width="11.85546875" style="4" bestFit="1" customWidth="1"/>
    <col min="12553" max="12799" width="10.42578125" style="4"/>
    <col min="12800" max="12800" width="13.140625" style="4" customWidth="1"/>
    <col min="12801" max="12801" width="58.140625" style="4" customWidth="1"/>
    <col min="12802" max="12802" width="18.28515625" style="4" bestFit="1" customWidth="1"/>
    <col min="12803" max="12803" width="12" style="4" bestFit="1" customWidth="1"/>
    <col min="12804" max="12804" width="14.28515625" style="4" customWidth="1"/>
    <col min="12805" max="12805" width="16.140625" style="4" customWidth="1"/>
    <col min="12806" max="12807" width="10.42578125" style="4"/>
    <col min="12808" max="12808" width="11.85546875" style="4" bestFit="1" customWidth="1"/>
    <col min="12809" max="13055" width="10.42578125" style="4"/>
    <col min="13056" max="13056" width="13.140625" style="4" customWidth="1"/>
    <col min="13057" max="13057" width="58.140625" style="4" customWidth="1"/>
    <col min="13058" max="13058" width="18.28515625" style="4" bestFit="1" customWidth="1"/>
    <col min="13059" max="13059" width="12" style="4" bestFit="1" customWidth="1"/>
    <col min="13060" max="13060" width="14.28515625" style="4" customWidth="1"/>
    <col min="13061" max="13061" width="16.140625" style="4" customWidth="1"/>
    <col min="13062" max="13063" width="10.42578125" style="4"/>
    <col min="13064" max="13064" width="11.85546875" style="4" bestFit="1" customWidth="1"/>
    <col min="13065" max="13311" width="10.42578125" style="4"/>
    <col min="13312" max="13312" width="13.140625" style="4" customWidth="1"/>
    <col min="13313" max="13313" width="58.140625" style="4" customWidth="1"/>
    <col min="13314" max="13314" width="18.28515625" style="4" bestFit="1" customWidth="1"/>
    <col min="13315" max="13315" width="12" style="4" bestFit="1" customWidth="1"/>
    <col min="13316" max="13316" width="14.28515625" style="4" customWidth="1"/>
    <col min="13317" max="13317" width="16.140625" style="4" customWidth="1"/>
    <col min="13318" max="13319" width="10.42578125" style="4"/>
    <col min="13320" max="13320" width="11.85546875" style="4" bestFit="1" customWidth="1"/>
    <col min="13321" max="13567" width="10.42578125" style="4"/>
    <col min="13568" max="13568" width="13.140625" style="4" customWidth="1"/>
    <col min="13569" max="13569" width="58.140625" style="4" customWidth="1"/>
    <col min="13570" max="13570" width="18.28515625" style="4" bestFit="1" customWidth="1"/>
    <col min="13571" max="13571" width="12" style="4" bestFit="1" customWidth="1"/>
    <col min="13572" max="13572" width="14.28515625" style="4" customWidth="1"/>
    <col min="13573" max="13573" width="16.140625" style="4" customWidth="1"/>
    <col min="13574" max="13575" width="10.42578125" style="4"/>
    <col min="13576" max="13576" width="11.85546875" style="4" bestFit="1" customWidth="1"/>
    <col min="13577" max="13823" width="10.42578125" style="4"/>
    <col min="13824" max="13824" width="13.140625" style="4" customWidth="1"/>
    <col min="13825" max="13825" width="58.140625" style="4" customWidth="1"/>
    <col min="13826" max="13826" width="18.28515625" style="4" bestFit="1" customWidth="1"/>
    <col min="13827" max="13827" width="12" style="4" bestFit="1" customWidth="1"/>
    <col min="13828" max="13828" width="14.28515625" style="4" customWidth="1"/>
    <col min="13829" max="13829" width="16.140625" style="4" customWidth="1"/>
    <col min="13830" max="13831" width="10.42578125" style="4"/>
    <col min="13832" max="13832" width="11.85546875" style="4" bestFit="1" customWidth="1"/>
    <col min="13833" max="14079" width="10.42578125" style="4"/>
    <col min="14080" max="14080" width="13.140625" style="4" customWidth="1"/>
    <col min="14081" max="14081" width="58.140625" style="4" customWidth="1"/>
    <col min="14082" max="14082" width="18.28515625" style="4" bestFit="1" customWidth="1"/>
    <col min="14083" max="14083" width="12" style="4" bestFit="1" customWidth="1"/>
    <col min="14084" max="14084" width="14.28515625" style="4" customWidth="1"/>
    <col min="14085" max="14085" width="16.140625" style="4" customWidth="1"/>
    <col min="14086" max="14087" width="10.42578125" style="4"/>
    <col min="14088" max="14088" width="11.85546875" style="4" bestFit="1" customWidth="1"/>
    <col min="14089" max="14335" width="10.42578125" style="4"/>
    <col min="14336" max="14336" width="13.140625" style="4" customWidth="1"/>
    <col min="14337" max="14337" width="58.140625" style="4" customWidth="1"/>
    <col min="14338" max="14338" width="18.28515625" style="4" bestFit="1" customWidth="1"/>
    <col min="14339" max="14339" width="12" style="4" bestFit="1" customWidth="1"/>
    <col min="14340" max="14340" width="14.28515625" style="4" customWidth="1"/>
    <col min="14341" max="14341" width="16.140625" style="4" customWidth="1"/>
    <col min="14342" max="14343" width="10.42578125" style="4"/>
    <col min="14344" max="14344" width="11.85546875" style="4" bestFit="1" customWidth="1"/>
    <col min="14345" max="14591" width="10.42578125" style="4"/>
    <col min="14592" max="14592" width="13.140625" style="4" customWidth="1"/>
    <col min="14593" max="14593" width="58.140625" style="4" customWidth="1"/>
    <col min="14594" max="14594" width="18.28515625" style="4" bestFit="1" customWidth="1"/>
    <col min="14595" max="14595" width="12" style="4" bestFit="1" customWidth="1"/>
    <col min="14596" max="14596" width="14.28515625" style="4" customWidth="1"/>
    <col min="14597" max="14597" width="16.140625" style="4" customWidth="1"/>
    <col min="14598" max="14599" width="10.42578125" style="4"/>
    <col min="14600" max="14600" width="11.85546875" style="4" bestFit="1" customWidth="1"/>
    <col min="14601" max="14847" width="10.42578125" style="4"/>
    <col min="14848" max="14848" width="13.140625" style="4" customWidth="1"/>
    <col min="14849" max="14849" width="58.140625" style="4" customWidth="1"/>
    <col min="14850" max="14850" width="18.28515625" style="4" bestFit="1" customWidth="1"/>
    <col min="14851" max="14851" width="12" style="4" bestFit="1" customWidth="1"/>
    <col min="14852" max="14852" width="14.28515625" style="4" customWidth="1"/>
    <col min="14853" max="14853" width="16.140625" style="4" customWidth="1"/>
    <col min="14854" max="14855" width="10.42578125" style="4"/>
    <col min="14856" max="14856" width="11.85546875" style="4" bestFit="1" customWidth="1"/>
    <col min="14857" max="15103" width="10.42578125" style="4"/>
    <col min="15104" max="15104" width="13.140625" style="4" customWidth="1"/>
    <col min="15105" max="15105" width="58.140625" style="4" customWidth="1"/>
    <col min="15106" max="15106" width="18.28515625" style="4" bestFit="1" customWidth="1"/>
    <col min="15107" max="15107" width="12" style="4" bestFit="1" customWidth="1"/>
    <col min="15108" max="15108" width="14.28515625" style="4" customWidth="1"/>
    <col min="15109" max="15109" width="16.140625" style="4" customWidth="1"/>
    <col min="15110" max="15111" width="10.42578125" style="4"/>
    <col min="15112" max="15112" width="11.85546875" style="4" bestFit="1" customWidth="1"/>
    <col min="15113" max="15359" width="10.42578125" style="4"/>
    <col min="15360" max="15360" width="13.140625" style="4" customWidth="1"/>
    <col min="15361" max="15361" width="58.140625" style="4" customWidth="1"/>
    <col min="15362" max="15362" width="18.28515625" style="4" bestFit="1" customWidth="1"/>
    <col min="15363" max="15363" width="12" style="4" bestFit="1" customWidth="1"/>
    <col min="15364" max="15364" width="14.28515625" style="4" customWidth="1"/>
    <col min="15365" max="15365" width="16.140625" style="4" customWidth="1"/>
    <col min="15366" max="15367" width="10.42578125" style="4"/>
    <col min="15368" max="15368" width="11.85546875" style="4" bestFit="1" customWidth="1"/>
    <col min="15369" max="15615" width="10.42578125" style="4"/>
    <col min="15616" max="15616" width="13.140625" style="4" customWidth="1"/>
    <col min="15617" max="15617" width="58.140625" style="4" customWidth="1"/>
    <col min="15618" max="15618" width="18.28515625" style="4" bestFit="1" customWidth="1"/>
    <col min="15619" max="15619" width="12" style="4" bestFit="1" customWidth="1"/>
    <col min="15620" max="15620" width="14.28515625" style="4" customWidth="1"/>
    <col min="15621" max="15621" width="16.140625" style="4" customWidth="1"/>
    <col min="15622" max="15623" width="10.42578125" style="4"/>
    <col min="15624" max="15624" width="11.85546875" style="4" bestFit="1" customWidth="1"/>
    <col min="15625" max="15871" width="10.42578125" style="4"/>
    <col min="15872" max="15872" width="13.140625" style="4" customWidth="1"/>
    <col min="15873" max="15873" width="58.140625" style="4" customWidth="1"/>
    <col min="15874" max="15874" width="18.28515625" style="4" bestFit="1" customWidth="1"/>
    <col min="15875" max="15875" width="12" style="4" bestFit="1" customWidth="1"/>
    <col min="15876" max="15876" width="14.28515625" style="4" customWidth="1"/>
    <col min="15877" max="15877" width="16.140625" style="4" customWidth="1"/>
    <col min="15878" max="15879" width="10.42578125" style="4"/>
    <col min="15880" max="15880" width="11.85546875" style="4" bestFit="1" customWidth="1"/>
    <col min="15881" max="16127" width="10.42578125" style="4"/>
    <col min="16128" max="16128" width="13.140625" style="4" customWidth="1"/>
    <col min="16129" max="16129" width="58.140625" style="4" customWidth="1"/>
    <col min="16130" max="16130" width="18.28515625" style="4" bestFit="1" customWidth="1"/>
    <col min="16131" max="16131" width="12" style="4" bestFit="1" customWidth="1"/>
    <col min="16132" max="16132" width="14.28515625" style="4" customWidth="1"/>
    <col min="16133" max="16133" width="16.140625" style="4" customWidth="1"/>
    <col min="16134" max="16135" width="10.42578125" style="4"/>
    <col min="16136" max="16136" width="11.85546875" style="4" bestFit="1" customWidth="1"/>
    <col min="16137" max="16384" width="10.42578125" style="4"/>
  </cols>
  <sheetData>
    <row r="2" spans="1:9" ht="16.5">
      <c r="B2" s="2" t="s">
        <v>97</v>
      </c>
    </row>
    <row r="3" spans="1:9" ht="16.5">
      <c r="B3" s="2" t="s">
        <v>96</v>
      </c>
    </row>
    <row r="7" spans="1:9" ht="15">
      <c r="A7" s="46" t="s">
        <v>0</v>
      </c>
      <c r="B7" s="46" t="s">
        <v>1</v>
      </c>
      <c r="C7" s="47" t="s">
        <v>2</v>
      </c>
      <c r="D7" s="47"/>
      <c r="E7" s="5" t="s">
        <v>3</v>
      </c>
      <c r="F7" s="5"/>
    </row>
    <row r="8" spans="1:9" ht="15">
      <c r="A8" s="46"/>
      <c r="B8" s="46"/>
      <c r="C8" s="47" t="s">
        <v>4</v>
      </c>
      <c r="D8" s="47"/>
      <c r="E8" s="6">
        <v>18713</v>
      </c>
      <c r="F8" s="7" t="s">
        <v>5</v>
      </c>
    </row>
    <row r="9" spans="1:9" s="1" customFormat="1" ht="15">
      <c r="A9" s="8">
        <v>1</v>
      </c>
      <c r="B9" s="8" t="s">
        <v>130</v>
      </c>
      <c r="C9" s="8" t="s">
        <v>7</v>
      </c>
      <c r="D9" s="8" t="s">
        <v>8</v>
      </c>
      <c r="E9" s="8" t="s">
        <v>9</v>
      </c>
      <c r="F9" s="8" t="s">
        <v>10</v>
      </c>
      <c r="G9" s="40"/>
    </row>
    <row r="10" spans="1:9" ht="105">
      <c r="A10" s="9" t="s">
        <v>11</v>
      </c>
      <c r="B10" s="10" t="s">
        <v>12</v>
      </c>
      <c r="C10" s="11" t="s">
        <v>13</v>
      </c>
      <c r="D10" s="12">
        <f>E8*12</f>
        <v>224556</v>
      </c>
      <c r="E10" s="13">
        <v>10.92</v>
      </c>
      <c r="F10" s="13">
        <f>E10*D10</f>
        <v>2452151.52</v>
      </c>
      <c r="H10" s="14"/>
      <c r="I10" s="15"/>
    </row>
    <row r="11" spans="1:9" ht="30">
      <c r="A11" s="9" t="s">
        <v>124</v>
      </c>
      <c r="B11" s="17" t="s">
        <v>129</v>
      </c>
      <c r="C11" s="16" t="s">
        <v>15</v>
      </c>
      <c r="D11" s="18">
        <f>220*6</f>
        <v>1320</v>
      </c>
      <c r="E11" s="19">
        <v>642.13</v>
      </c>
      <c r="F11" s="20">
        <f>D11*E11</f>
        <v>847611.6</v>
      </c>
      <c r="H11" s="14"/>
      <c r="I11" s="15"/>
    </row>
    <row r="12" spans="1:9" ht="15">
      <c r="A12" s="21"/>
      <c r="B12" s="22" t="s">
        <v>16</v>
      </c>
      <c r="C12" s="5"/>
      <c r="D12" s="5"/>
      <c r="E12" s="7"/>
      <c r="F12" s="23">
        <f>SUM(F10:F11)</f>
        <v>3299763.12</v>
      </c>
      <c r="I12" s="15"/>
    </row>
    <row r="13" spans="1:9" customFormat="1" ht="15">
      <c r="G13" s="41"/>
    </row>
    <row r="14" spans="1:9" ht="15">
      <c r="A14" s="8">
        <v>2</v>
      </c>
      <c r="B14" s="8" t="s">
        <v>17</v>
      </c>
      <c r="C14" s="5" t="s">
        <v>7</v>
      </c>
      <c r="D14" s="5" t="s">
        <v>18</v>
      </c>
      <c r="E14" s="7" t="s">
        <v>9</v>
      </c>
      <c r="F14" s="7" t="s">
        <v>10</v>
      </c>
      <c r="I14" s="15"/>
    </row>
    <row r="15" spans="1:9" ht="30">
      <c r="A15" s="9" t="s">
        <v>19</v>
      </c>
      <c r="B15" s="10" t="s">
        <v>20</v>
      </c>
      <c r="C15" s="11" t="s">
        <v>21</v>
      </c>
      <c r="D15" s="12">
        <v>11526</v>
      </c>
      <c r="E15" s="13">
        <v>420</v>
      </c>
      <c r="F15" s="13">
        <f>E15*D15</f>
        <v>4840920</v>
      </c>
      <c r="H15" s="14"/>
      <c r="I15" s="15"/>
    </row>
    <row r="16" spans="1:9" ht="15">
      <c r="A16" s="8"/>
      <c r="B16" s="22" t="s">
        <v>22</v>
      </c>
      <c r="C16" s="5"/>
      <c r="D16" s="5"/>
      <c r="E16" s="5"/>
      <c r="F16" s="24">
        <f>SUM(F15:F15)</f>
        <v>4840920</v>
      </c>
    </row>
    <row r="17" spans="1:7" customFormat="1" ht="15">
      <c r="G17" s="41"/>
    </row>
    <row r="18" spans="1:7" ht="15">
      <c r="A18" s="8">
        <v>3</v>
      </c>
      <c r="B18" s="8" t="s">
        <v>120</v>
      </c>
      <c r="C18" s="5"/>
      <c r="D18" s="5"/>
      <c r="E18" s="5"/>
      <c r="F18" s="24"/>
    </row>
    <row r="19" spans="1:7" s="26" customFormat="1" ht="15">
      <c r="A19" s="25" t="s">
        <v>23</v>
      </c>
      <c r="B19" s="17" t="s">
        <v>98</v>
      </c>
      <c r="C19" s="16" t="s">
        <v>14</v>
      </c>
      <c r="D19" s="18">
        <v>400</v>
      </c>
      <c r="E19" s="19">
        <v>190.53</v>
      </c>
      <c r="F19" s="20">
        <f>D19*$E19</f>
        <v>76212</v>
      </c>
      <c r="G19" s="38"/>
    </row>
    <row r="20" spans="1:7" s="26" customFormat="1" ht="15">
      <c r="A20" s="25" t="s">
        <v>24</v>
      </c>
      <c r="B20" s="17" t="s">
        <v>99</v>
      </c>
      <c r="C20" s="16" t="s">
        <v>14</v>
      </c>
      <c r="D20" s="18">
        <v>300</v>
      </c>
      <c r="E20" s="19">
        <v>266.98</v>
      </c>
      <c r="F20" s="20">
        <f>D20*$E20</f>
        <v>80094</v>
      </c>
      <c r="G20" s="38"/>
    </row>
    <row r="21" spans="1:7" s="26" customFormat="1" ht="15">
      <c r="A21" s="25" t="s">
        <v>25</v>
      </c>
      <c r="B21" s="17" t="s">
        <v>100</v>
      </c>
      <c r="C21" s="16" t="s">
        <v>14</v>
      </c>
      <c r="D21" s="18">
        <v>200</v>
      </c>
      <c r="E21" s="19">
        <v>317.12</v>
      </c>
      <c r="F21" s="20">
        <f t="shared" ref="F21:F56" si="0">E21*D21</f>
        <v>63424</v>
      </c>
      <c r="G21" s="38"/>
    </row>
    <row r="22" spans="1:7" s="26" customFormat="1" ht="15" customHeight="1">
      <c r="A22" s="25" t="s">
        <v>26</v>
      </c>
      <c r="B22" s="17" t="s">
        <v>95</v>
      </c>
      <c r="C22" s="16" t="s">
        <v>28</v>
      </c>
      <c r="D22" s="18">
        <v>12000</v>
      </c>
      <c r="E22" s="19">
        <v>15.98</v>
      </c>
      <c r="F22" s="20">
        <f t="shared" si="0"/>
        <v>191760</v>
      </c>
      <c r="G22" s="38"/>
    </row>
    <row r="23" spans="1:7" s="26" customFormat="1" ht="15">
      <c r="A23" s="25" t="s">
        <v>27</v>
      </c>
      <c r="B23" s="17" t="s">
        <v>30</v>
      </c>
      <c r="C23" s="16" t="s">
        <v>28</v>
      </c>
      <c r="D23" s="18">
        <v>2000</v>
      </c>
      <c r="E23" s="19">
        <v>17.97</v>
      </c>
      <c r="F23" s="20">
        <f t="shared" si="0"/>
        <v>35940</v>
      </c>
      <c r="G23" s="38"/>
    </row>
    <row r="24" spans="1:7" s="26" customFormat="1" ht="15">
      <c r="A24" s="25" t="s">
        <v>29</v>
      </c>
      <c r="B24" s="17" t="s">
        <v>32</v>
      </c>
      <c r="C24" s="16" t="s">
        <v>33</v>
      </c>
      <c r="D24" s="18">
        <v>1600</v>
      </c>
      <c r="E24" s="19">
        <v>47.99</v>
      </c>
      <c r="F24" s="20">
        <f t="shared" si="0"/>
        <v>76784</v>
      </c>
      <c r="G24" s="42"/>
    </row>
    <row r="25" spans="1:7" s="26" customFormat="1" ht="30">
      <c r="A25" s="25" t="s">
        <v>31</v>
      </c>
      <c r="B25" s="17" t="s">
        <v>35</v>
      </c>
      <c r="C25" s="16" t="s">
        <v>28</v>
      </c>
      <c r="D25" s="18">
        <v>1000</v>
      </c>
      <c r="E25" s="19">
        <v>8.11</v>
      </c>
      <c r="F25" s="20">
        <f t="shared" si="0"/>
        <v>8109.9999999999991</v>
      </c>
      <c r="G25" s="38"/>
    </row>
    <row r="26" spans="1:7" s="26" customFormat="1" ht="30">
      <c r="A26" s="25" t="s">
        <v>34</v>
      </c>
      <c r="B26" s="17" t="s">
        <v>38</v>
      </c>
      <c r="C26" s="16" t="s">
        <v>28</v>
      </c>
      <c r="D26" s="18">
        <v>2000</v>
      </c>
      <c r="E26" s="19">
        <v>9.26</v>
      </c>
      <c r="F26" s="20">
        <f t="shared" si="0"/>
        <v>18520</v>
      </c>
      <c r="G26" s="38"/>
    </row>
    <row r="27" spans="1:7" s="26" customFormat="1" ht="30">
      <c r="A27" s="25" t="s">
        <v>36</v>
      </c>
      <c r="B27" s="17" t="s">
        <v>40</v>
      </c>
      <c r="C27" s="16" t="s">
        <v>28</v>
      </c>
      <c r="D27" s="18">
        <v>500</v>
      </c>
      <c r="E27" s="19">
        <v>3.47</v>
      </c>
      <c r="F27" s="20">
        <f t="shared" si="0"/>
        <v>1735</v>
      </c>
      <c r="G27" s="38"/>
    </row>
    <row r="28" spans="1:7" s="26" customFormat="1" ht="30">
      <c r="A28" s="25" t="s">
        <v>37</v>
      </c>
      <c r="B28" s="17" t="s">
        <v>42</v>
      </c>
      <c r="C28" s="16" t="s">
        <v>28</v>
      </c>
      <c r="D28" s="18">
        <v>1500</v>
      </c>
      <c r="E28" s="19">
        <v>4.76</v>
      </c>
      <c r="F28" s="20">
        <f t="shared" si="0"/>
        <v>7140</v>
      </c>
      <c r="G28" s="38"/>
    </row>
    <row r="29" spans="1:7" s="26" customFormat="1" ht="30">
      <c r="A29" s="25" t="s">
        <v>39</v>
      </c>
      <c r="B29" s="17" t="s">
        <v>44</v>
      </c>
      <c r="C29" s="16" t="s">
        <v>28</v>
      </c>
      <c r="D29" s="18">
        <v>2500</v>
      </c>
      <c r="E29" s="19">
        <v>7.05</v>
      </c>
      <c r="F29" s="20">
        <f t="shared" si="0"/>
        <v>17625</v>
      </c>
      <c r="G29" s="38"/>
    </row>
    <row r="30" spans="1:7" s="26" customFormat="1" ht="30">
      <c r="A30" s="25" t="s">
        <v>41</v>
      </c>
      <c r="B30" s="17" t="s">
        <v>46</v>
      </c>
      <c r="C30" s="16" t="s">
        <v>28</v>
      </c>
      <c r="D30" s="18">
        <v>1000</v>
      </c>
      <c r="E30" s="19">
        <v>12.96</v>
      </c>
      <c r="F30" s="20">
        <f t="shared" si="0"/>
        <v>12960</v>
      </c>
      <c r="G30" s="38"/>
    </row>
    <row r="31" spans="1:7" s="26" customFormat="1" ht="30">
      <c r="A31" s="25" t="s">
        <v>43</v>
      </c>
      <c r="B31" s="17" t="s">
        <v>48</v>
      </c>
      <c r="C31" s="16" t="s">
        <v>28</v>
      </c>
      <c r="D31" s="18">
        <v>500</v>
      </c>
      <c r="E31" s="19">
        <v>17.350000000000001</v>
      </c>
      <c r="F31" s="20">
        <f t="shared" si="0"/>
        <v>8675</v>
      </c>
      <c r="G31" s="38"/>
    </row>
    <row r="32" spans="1:7" s="26" customFormat="1" ht="30">
      <c r="A32" s="25" t="s">
        <v>45</v>
      </c>
      <c r="B32" s="17" t="s">
        <v>50</v>
      </c>
      <c r="C32" s="16" t="s">
        <v>28</v>
      </c>
      <c r="D32" s="18">
        <v>500</v>
      </c>
      <c r="E32" s="19">
        <v>21.99</v>
      </c>
      <c r="F32" s="20">
        <f t="shared" si="0"/>
        <v>10995</v>
      </c>
      <c r="G32" s="38"/>
    </row>
    <row r="33" spans="1:7" s="26" customFormat="1" ht="30">
      <c r="A33" s="25" t="s">
        <v>47</v>
      </c>
      <c r="B33" s="17" t="s">
        <v>52</v>
      </c>
      <c r="C33" s="16" t="s">
        <v>14</v>
      </c>
      <c r="D33" s="18">
        <v>164</v>
      </c>
      <c r="E33" s="19">
        <v>63.27</v>
      </c>
      <c r="F33" s="20">
        <f t="shared" si="0"/>
        <v>10376.280000000001</v>
      </c>
      <c r="G33" s="38"/>
    </row>
    <row r="34" spans="1:7" s="26" customFormat="1" ht="15">
      <c r="A34" s="25" t="s">
        <v>49</v>
      </c>
      <c r="B34" s="17" t="s">
        <v>54</v>
      </c>
      <c r="C34" s="16" t="s">
        <v>14</v>
      </c>
      <c r="D34" s="18">
        <v>800</v>
      </c>
      <c r="E34" s="19">
        <v>14.27</v>
      </c>
      <c r="F34" s="20">
        <f t="shared" si="0"/>
        <v>11416</v>
      </c>
      <c r="G34" s="38"/>
    </row>
    <row r="35" spans="1:7" s="26" customFormat="1" ht="30">
      <c r="A35" s="25" t="s">
        <v>51</v>
      </c>
      <c r="B35" s="17" t="s">
        <v>56</v>
      </c>
      <c r="C35" s="16" t="s">
        <v>28</v>
      </c>
      <c r="D35" s="18">
        <f>SUM(D27:D32)</f>
        <v>6500</v>
      </c>
      <c r="E35" s="19">
        <v>57.2</v>
      </c>
      <c r="F35" s="20">
        <f t="shared" si="0"/>
        <v>371800</v>
      </c>
      <c r="G35" s="38"/>
    </row>
    <row r="36" spans="1:7" s="26" customFormat="1" ht="30">
      <c r="A36" s="25" t="s">
        <v>53</v>
      </c>
      <c r="B36" s="17" t="s">
        <v>58</v>
      </c>
      <c r="C36" s="16" t="s">
        <v>28</v>
      </c>
      <c r="D36" s="18">
        <v>1000</v>
      </c>
      <c r="E36" s="19">
        <v>243</v>
      </c>
      <c r="F36" s="20">
        <f t="shared" si="0"/>
        <v>243000</v>
      </c>
      <c r="G36" s="38"/>
    </row>
    <row r="37" spans="1:7" s="26" customFormat="1" ht="15">
      <c r="A37" s="25" t="s">
        <v>55</v>
      </c>
      <c r="B37" s="17" t="s">
        <v>65</v>
      </c>
      <c r="C37" s="16" t="s">
        <v>28</v>
      </c>
      <c r="D37" s="18">
        <v>100</v>
      </c>
      <c r="E37" s="19">
        <v>32.33</v>
      </c>
      <c r="F37" s="20">
        <f t="shared" si="0"/>
        <v>3233</v>
      </c>
      <c r="G37" s="38"/>
    </row>
    <row r="38" spans="1:7" s="26" customFormat="1" ht="15">
      <c r="A38" s="25" t="s">
        <v>57</v>
      </c>
      <c r="B38" s="17" t="s">
        <v>67</v>
      </c>
      <c r="C38" s="16" t="s">
        <v>28</v>
      </c>
      <c r="D38" s="18">
        <f>SUM(D46:D52)</f>
        <v>518</v>
      </c>
      <c r="E38" s="19">
        <v>70.239999999999995</v>
      </c>
      <c r="F38" s="20">
        <f t="shared" si="0"/>
        <v>36384.32</v>
      </c>
      <c r="G38" s="38"/>
    </row>
    <row r="39" spans="1:7" s="26" customFormat="1" ht="30">
      <c r="A39" s="25" t="s">
        <v>59</v>
      </c>
      <c r="B39" s="17" t="s">
        <v>125</v>
      </c>
      <c r="C39" s="16" t="s">
        <v>14</v>
      </c>
      <c r="D39" s="18">
        <f>D19</f>
        <v>400</v>
      </c>
      <c r="E39" s="19">
        <v>720</v>
      </c>
      <c r="F39" s="20">
        <f t="shared" si="0"/>
        <v>288000</v>
      </c>
      <c r="G39" s="38"/>
    </row>
    <row r="40" spans="1:7" s="26" customFormat="1" ht="30">
      <c r="A40" s="25" t="s">
        <v>60</v>
      </c>
      <c r="B40" s="17" t="s">
        <v>126</v>
      </c>
      <c r="C40" s="16" t="s">
        <v>14</v>
      </c>
      <c r="D40" s="18">
        <f>D20/2</f>
        <v>150</v>
      </c>
      <c r="E40" s="19">
        <v>843.2</v>
      </c>
      <c r="F40" s="20">
        <f t="shared" si="0"/>
        <v>126480</v>
      </c>
      <c r="G40" s="38"/>
    </row>
    <row r="41" spans="1:7" s="26" customFormat="1" ht="30">
      <c r="A41" s="25" t="s">
        <v>61</v>
      </c>
      <c r="B41" s="17" t="s">
        <v>127</v>
      </c>
      <c r="C41" s="16" t="s">
        <v>14</v>
      </c>
      <c r="D41" s="18">
        <f>(D20/2)+78</f>
        <v>228</v>
      </c>
      <c r="E41" s="19">
        <v>1201</v>
      </c>
      <c r="F41" s="20">
        <f t="shared" si="0"/>
        <v>273828</v>
      </c>
      <c r="G41" s="38"/>
    </row>
    <row r="42" spans="1:7" s="26" customFormat="1" ht="30">
      <c r="A42" s="25" t="s">
        <v>62</v>
      </c>
      <c r="B42" s="17" t="s">
        <v>128</v>
      </c>
      <c r="C42" s="16" t="s">
        <v>14</v>
      </c>
      <c r="D42" s="18">
        <f>D21</f>
        <v>200</v>
      </c>
      <c r="E42" s="19">
        <v>1400.9</v>
      </c>
      <c r="F42" s="20">
        <f t="shared" si="0"/>
        <v>280180</v>
      </c>
      <c r="G42" s="38"/>
    </row>
    <row r="43" spans="1:7" s="26" customFormat="1" ht="15">
      <c r="A43" s="25" t="s">
        <v>63</v>
      </c>
      <c r="B43" s="17" t="s">
        <v>73</v>
      </c>
      <c r="C43" s="16" t="s">
        <v>14</v>
      </c>
      <c r="D43" s="18">
        <v>70</v>
      </c>
      <c r="E43" s="19">
        <v>210.8</v>
      </c>
      <c r="F43" s="20">
        <f t="shared" si="0"/>
        <v>14756</v>
      </c>
      <c r="G43" s="38"/>
    </row>
    <row r="44" spans="1:7" s="26" customFormat="1" ht="15">
      <c r="A44" s="25" t="s">
        <v>64</v>
      </c>
      <c r="B44" s="17" t="s">
        <v>75</v>
      </c>
      <c r="C44" s="16" t="s">
        <v>14</v>
      </c>
      <c r="D44" s="18">
        <v>50</v>
      </c>
      <c r="E44" s="19">
        <v>240</v>
      </c>
      <c r="F44" s="20">
        <f t="shared" si="0"/>
        <v>12000</v>
      </c>
      <c r="G44" s="38"/>
    </row>
    <row r="45" spans="1:7" s="26" customFormat="1" ht="15">
      <c r="A45" s="25" t="s">
        <v>66</v>
      </c>
      <c r="B45" s="17" t="s">
        <v>77</v>
      </c>
      <c r="C45" s="16" t="s">
        <v>14</v>
      </c>
      <c r="D45" s="18">
        <v>150</v>
      </c>
      <c r="E45" s="19">
        <v>280</v>
      </c>
      <c r="F45" s="20">
        <f t="shared" si="0"/>
        <v>42000</v>
      </c>
      <c r="G45" s="38"/>
    </row>
    <row r="46" spans="1:7" s="26" customFormat="1" ht="15">
      <c r="A46" s="25" t="s">
        <v>68</v>
      </c>
      <c r="B46" s="17" t="s">
        <v>79</v>
      </c>
      <c r="C46" s="16" t="s">
        <v>14</v>
      </c>
      <c r="D46" s="18">
        <v>20</v>
      </c>
      <c r="E46" s="19">
        <v>661.91</v>
      </c>
      <c r="F46" s="20">
        <f t="shared" si="0"/>
        <v>13238.199999999999</v>
      </c>
      <c r="G46" s="38"/>
    </row>
    <row r="47" spans="1:7" s="26" customFormat="1" ht="15">
      <c r="A47" s="25" t="s">
        <v>69</v>
      </c>
      <c r="B47" s="17" t="s">
        <v>81</v>
      </c>
      <c r="C47" s="16" t="s">
        <v>14</v>
      </c>
      <c r="D47" s="18">
        <v>20</v>
      </c>
      <c r="E47" s="19">
        <v>996.39</v>
      </c>
      <c r="F47" s="20">
        <f t="shared" si="0"/>
        <v>19927.8</v>
      </c>
      <c r="G47" s="38"/>
    </row>
    <row r="48" spans="1:7" s="26" customFormat="1" ht="15">
      <c r="A48" s="25" t="s">
        <v>70</v>
      </c>
      <c r="B48" s="17" t="s">
        <v>101</v>
      </c>
      <c r="C48" s="16" t="s">
        <v>14</v>
      </c>
      <c r="D48" s="18">
        <v>15</v>
      </c>
      <c r="E48" s="19">
        <v>727.4</v>
      </c>
      <c r="F48" s="20">
        <f t="shared" si="0"/>
        <v>10911</v>
      </c>
      <c r="G48" s="38"/>
    </row>
    <row r="49" spans="1:7" s="26" customFormat="1" ht="15">
      <c r="A49" s="25" t="s">
        <v>71</v>
      </c>
      <c r="B49" s="17" t="s">
        <v>84</v>
      </c>
      <c r="C49" s="16" t="s">
        <v>14</v>
      </c>
      <c r="D49" s="18">
        <f>D43</f>
        <v>70</v>
      </c>
      <c r="E49" s="19">
        <v>761.05</v>
      </c>
      <c r="F49" s="20">
        <f t="shared" si="0"/>
        <v>53273.5</v>
      </c>
      <c r="G49" s="38"/>
    </row>
    <row r="50" spans="1:7" s="26" customFormat="1" ht="14.25" customHeight="1">
      <c r="A50" s="25" t="s">
        <v>72</v>
      </c>
      <c r="B50" s="17" t="s">
        <v>86</v>
      </c>
      <c r="C50" s="16" t="s">
        <v>14</v>
      </c>
      <c r="D50" s="18">
        <f>D44</f>
        <v>50</v>
      </c>
      <c r="E50" s="19">
        <v>878.83</v>
      </c>
      <c r="F50" s="20">
        <f>E50*D50</f>
        <v>43941.5</v>
      </c>
      <c r="G50" s="38"/>
    </row>
    <row r="51" spans="1:7" s="26" customFormat="1" ht="15">
      <c r="A51" s="25" t="s">
        <v>74</v>
      </c>
      <c r="B51" s="17" t="s">
        <v>87</v>
      </c>
      <c r="C51" s="16" t="s">
        <v>14</v>
      </c>
      <c r="D51" s="18">
        <f>D45</f>
        <v>150</v>
      </c>
      <c r="E51" s="19">
        <v>1477.21</v>
      </c>
      <c r="F51" s="20">
        <f t="shared" si="0"/>
        <v>221581.5</v>
      </c>
      <c r="G51" s="38"/>
    </row>
    <row r="52" spans="1:7" s="26" customFormat="1" ht="15">
      <c r="A52" s="25" t="s">
        <v>76</v>
      </c>
      <c r="B52" s="17" t="s">
        <v>88</v>
      </c>
      <c r="C52" s="16" t="s">
        <v>14</v>
      </c>
      <c r="D52" s="18">
        <f>D45+43</f>
        <v>193</v>
      </c>
      <c r="E52" s="19">
        <v>1754.12</v>
      </c>
      <c r="F52" s="20">
        <f t="shared" si="0"/>
        <v>338545.16</v>
      </c>
      <c r="G52" s="38"/>
    </row>
    <row r="53" spans="1:7" s="26" customFormat="1" ht="15">
      <c r="A53" s="25" t="s">
        <v>78</v>
      </c>
      <c r="B53" s="17" t="s">
        <v>89</v>
      </c>
      <c r="C53" s="16" t="s">
        <v>14</v>
      </c>
      <c r="D53" s="18">
        <v>15</v>
      </c>
      <c r="E53" s="19">
        <v>950.5</v>
      </c>
      <c r="F53" s="20">
        <f t="shared" si="0"/>
        <v>14257.5</v>
      </c>
      <c r="G53" s="38"/>
    </row>
    <row r="54" spans="1:7" s="26" customFormat="1" ht="15">
      <c r="A54" s="25" t="s">
        <v>80</v>
      </c>
      <c r="B54" s="17" t="s">
        <v>123</v>
      </c>
      <c r="C54" s="16" t="s">
        <v>14</v>
      </c>
      <c r="D54" s="18">
        <f>D51+8</f>
        <v>158</v>
      </c>
      <c r="E54" s="19">
        <v>289.06</v>
      </c>
      <c r="F54" s="20">
        <f t="shared" si="0"/>
        <v>45671.48</v>
      </c>
      <c r="G54" s="38"/>
    </row>
    <row r="55" spans="1:7" s="26" customFormat="1" ht="15">
      <c r="A55" s="25" t="s">
        <v>82</v>
      </c>
      <c r="B55" s="17" t="s">
        <v>90</v>
      </c>
      <c r="C55" s="16" t="s">
        <v>14</v>
      </c>
      <c r="D55" s="18">
        <f>D52+35</f>
        <v>228</v>
      </c>
      <c r="E55" s="19">
        <v>309.97000000000003</v>
      </c>
      <c r="F55" s="20">
        <f t="shared" si="0"/>
        <v>70673.16</v>
      </c>
      <c r="G55" s="38"/>
    </row>
    <row r="56" spans="1:7" s="26" customFormat="1" ht="15">
      <c r="A56" s="25" t="s">
        <v>83</v>
      </c>
      <c r="B56" s="17" t="s">
        <v>91</v>
      </c>
      <c r="C56" s="16" t="s">
        <v>14</v>
      </c>
      <c r="D56" s="18">
        <v>40</v>
      </c>
      <c r="E56" s="19">
        <v>507.86</v>
      </c>
      <c r="F56" s="20">
        <f t="shared" si="0"/>
        <v>20314.400000000001</v>
      </c>
      <c r="G56" s="38"/>
    </row>
    <row r="57" spans="1:7" s="26" customFormat="1" ht="15">
      <c r="A57" s="25" t="s">
        <v>85</v>
      </c>
      <c r="B57" s="17" t="s">
        <v>92</v>
      </c>
      <c r="C57" s="16" t="s">
        <v>14</v>
      </c>
      <c r="D57" s="18">
        <v>100</v>
      </c>
      <c r="E57" s="19">
        <v>5</v>
      </c>
      <c r="F57" s="20">
        <f>E57*D57</f>
        <v>500</v>
      </c>
      <c r="G57" s="38"/>
    </row>
    <row r="58" spans="1:7" ht="15">
      <c r="A58" s="8"/>
      <c r="B58" s="22" t="s">
        <v>93</v>
      </c>
      <c r="C58" s="5"/>
      <c r="D58" s="5"/>
      <c r="E58" s="5"/>
      <c r="F58" s="24">
        <f>SUM(F19:F57)</f>
        <v>3176262.8000000003</v>
      </c>
    </row>
    <row r="59" spans="1:7" customFormat="1" ht="15">
      <c r="G59" s="41"/>
    </row>
    <row r="60" spans="1:7" customFormat="1" ht="15">
      <c r="B60" s="43" t="s">
        <v>16</v>
      </c>
      <c r="C60" s="44"/>
      <c r="D60" s="44"/>
      <c r="E60" s="45"/>
      <c r="F60" s="23">
        <f>F12</f>
        <v>3299763.12</v>
      </c>
      <c r="G60" s="41"/>
    </row>
    <row r="61" spans="1:7" customFormat="1" ht="15">
      <c r="B61" s="43" t="s">
        <v>22</v>
      </c>
      <c r="C61" s="44"/>
      <c r="D61" s="44"/>
      <c r="E61" s="45"/>
      <c r="F61" s="24">
        <f>F16</f>
        <v>4840920</v>
      </c>
      <c r="G61" s="41"/>
    </row>
    <row r="62" spans="1:7" customFormat="1" ht="15">
      <c r="B62" s="43" t="s">
        <v>93</v>
      </c>
      <c r="C62" s="44"/>
      <c r="D62" s="44"/>
      <c r="E62" s="45"/>
      <c r="F62" s="24">
        <f>F58</f>
        <v>3176262.8000000003</v>
      </c>
      <c r="G62" s="41"/>
    </row>
    <row r="63" spans="1:7" customFormat="1" ht="15">
      <c r="G63" s="41"/>
    </row>
    <row r="64" spans="1:7" ht="15">
      <c r="A64"/>
      <c r="B64" s="43" t="s">
        <v>94</v>
      </c>
      <c r="C64" s="44"/>
      <c r="D64" s="44"/>
      <c r="E64" s="45"/>
      <c r="F64" s="24">
        <f>SUM(F60:F62)</f>
        <v>11316945.92</v>
      </c>
    </row>
    <row r="67" spans="1:4" ht="15">
      <c r="A67"/>
      <c r="B67" s="4"/>
      <c r="C67" s="4"/>
      <c r="D67" s="4"/>
    </row>
    <row r="68" spans="1:4" ht="15">
      <c r="A68"/>
      <c r="B68" s="4"/>
      <c r="C68" s="4"/>
      <c r="D68" s="4"/>
    </row>
    <row r="69" spans="1:4" ht="15">
      <c r="A69"/>
      <c r="B69" s="27"/>
    </row>
    <row r="70" spans="1:4" ht="15">
      <c r="B70" s="27"/>
    </row>
    <row r="71" spans="1:4" ht="15">
      <c r="B71" s="27"/>
    </row>
    <row r="72" spans="1:4">
      <c r="B72" s="4"/>
    </row>
    <row r="73" spans="1:4" ht="15">
      <c r="B73" s="27"/>
    </row>
  </sheetData>
  <mergeCells count="8">
    <mergeCell ref="B62:E62"/>
    <mergeCell ref="B64:E64"/>
    <mergeCell ref="A7:A8"/>
    <mergeCell ref="B7:B8"/>
    <mergeCell ref="C7:D7"/>
    <mergeCell ref="C8:D8"/>
    <mergeCell ref="B60:E60"/>
    <mergeCell ref="B61:E61"/>
  </mergeCells>
  <phoneticPr fontId="10" type="noConversion"/>
  <printOptions horizontalCentered="1"/>
  <pageMargins left="0.27" right="0.17" top="0.38" bottom="0.41" header="0.31496062992125984" footer="0.31496062992125984"/>
  <pageSetup paperSize="9" scale="8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C6" sqref="C6"/>
    </sheetView>
  </sheetViews>
  <sheetFormatPr defaultColWidth="11.42578125" defaultRowHeight="15"/>
  <cols>
    <col min="1" max="1" width="4.85546875" bestFit="1" customWidth="1"/>
    <col min="2" max="2" width="32" customWidth="1"/>
    <col min="3" max="3" width="17.140625" customWidth="1"/>
    <col min="4" max="4" width="14" customWidth="1"/>
    <col min="5" max="6" width="13.85546875" customWidth="1"/>
    <col min="7" max="7" width="13.5703125" customWidth="1"/>
    <col min="8" max="8" width="13.7109375" customWidth="1"/>
    <col min="9" max="9" width="14.7109375" customWidth="1"/>
  </cols>
  <sheetData>
    <row r="1" spans="1:9" ht="15.75">
      <c r="A1" s="48" t="s">
        <v>102</v>
      </c>
      <c r="B1" s="48"/>
      <c r="C1" s="48"/>
      <c r="D1" s="48"/>
      <c r="E1" s="48"/>
      <c r="F1" s="48"/>
      <c r="G1" s="48"/>
      <c r="H1" s="48"/>
      <c r="I1" s="48"/>
    </row>
    <row r="2" spans="1:9">
      <c r="A2" s="30" t="s">
        <v>0</v>
      </c>
      <c r="B2" s="30" t="s">
        <v>103</v>
      </c>
      <c r="C2" s="30" t="s">
        <v>121</v>
      </c>
      <c r="D2" s="30" t="s">
        <v>104</v>
      </c>
      <c r="E2" s="30" t="s">
        <v>105</v>
      </c>
      <c r="F2" s="30" t="s">
        <v>106</v>
      </c>
      <c r="G2" s="30" t="s">
        <v>107</v>
      </c>
      <c r="H2" s="30" t="s">
        <v>108</v>
      </c>
      <c r="I2" s="30" t="s">
        <v>109</v>
      </c>
    </row>
    <row r="3" spans="1:9" ht="45">
      <c r="A3" s="37">
        <v>1</v>
      </c>
      <c r="B3" s="29" t="s">
        <v>6</v>
      </c>
      <c r="C3" s="35">
        <f>SUM(D3:I3)</f>
        <v>1649881.56</v>
      </c>
      <c r="D3" s="32">
        <f>'Planilha de Referência'!$F$12/12</f>
        <v>274980.26</v>
      </c>
      <c r="E3" s="32">
        <f>'Planilha de Referência'!$F$12/12</f>
        <v>274980.26</v>
      </c>
      <c r="F3" s="32">
        <f>'Planilha de Referência'!$F$12/12</f>
        <v>274980.26</v>
      </c>
      <c r="G3" s="32">
        <f>'Planilha de Referência'!$F$12/12</f>
        <v>274980.26</v>
      </c>
      <c r="H3" s="32">
        <f>'Planilha de Referência'!$F$12/12</f>
        <v>274980.26</v>
      </c>
      <c r="I3" s="32">
        <f>'Planilha de Referência'!$F$12/12</f>
        <v>274980.26</v>
      </c>
    </row>
    <row r="4" spans="1:9" ht="30">
      <c r="A4" s="37">
        <v>2</v>
      </c>
      <c r="B4" s="29" t="s">
        <v>119</v>
      </c>
      <c r="C4" s="35">
        <f>SUM(D4:I4)</f>
        <v>1210230</v>
      </c>
      <c r="D4" s="32">
        <v>0</v>
      </c>
      <c r="E4" s="32">
        <v>0</v>
      </c>
      <c r="F4" s="32">
        <v>0</v>
      </c>
      <c r="G4" s="32">
        <v>0</v>
      </c>
      <c r="H4" s="32">
        <f>'Planilha de Referência'!$F$16/8</f>
        <v>605115</v>
      </c>
      <c r="I4" s="32">
        <f>'Planilha de Referência'!$F$16/8</f>
        <v>605115</v>
      </c>
    </row>
    <row r="5" spans="1:9" ht="30">
      <c r="A5" s="37">
        <v>3</v>
      </c>
      <c r="B5" s="29" t="s">
        <v>120</v>
      </c>
      <c r="C5" s="35">
        <f>SUM(D5:I5)</f>
        <v>1588131.4000000001</v>
      </c>
      <c r="D5" s="32">
        <f>'Planilha de Referência'!$F$58/12</f>
        <v>264688.56666666671</v>
      </c>
      <c r="E5" s="32">
        <f>'Planilha de Referência'!$F$58/12</f>
        <v>264688.56666666671</v>
      </c>
      <c r="F5" s="32">
        <f>'Planilha de Referência'!$F$58/12</f>
        <v>264688.56666666671</v>
      </c>
      <c r="G5" s="32">
        <f>'Planilha de Referência'!$F$58/12</f>
        <v>264688.56666666671</v>
      </c>
      <c r="H5" s="32">
        <f>'Planilha de Referência'!$F$58/12</f>
        <v>264688.56666666671</v>
      </c>
      <c r="I5" s="32">
        <f>'Planilha de Referência'!$F$58/12</f>
        <v>264688.56666666671</v>
      </c>
    </row>
    <row r="6" spans="1:9">
      <c r="A6" s="37"/>
      <c r="B6" s="31" t="s">
        <v>122</v>
      </c>
      <c r="C6" s="36">
        <f>SUM(C3:C5)</f>
        <v>4448242.96</v>
      </c>
      <c r="D6" s="32">
        <f>SUM(D3:D5)</f>
        <v>539668.82666666666</v>
      </c>
      <c r="E6" s="32">
        <f t="shared" ref="E6:I6" si="0">SUM(E3:E5)</f>
        <v>539668.82666666666</v>
      </c>
      <c r="F6" s="32">
        <f t="shared" si="0"/>
        <v>539668.82666666666</v>
      </c>
      <c r="G6" s="32">
        <f t="shared" si="0"/>
        <v>539668.82666666666</v>
      </c>
      <c r="H6" s="32">
        <f t="shared" si="0"/>
        <v>1144783.8266666667</v>
      </c>
      <c r="I6" s="32">
        <f t="shared" si="0"/>
        <v>1144783.8266666667</v>
      </c>
    </row>
    <row r="7" spans="1:9">
      <c r="A7" s="30" t="s">
        <v>0</v>
      </c>
      <c r="B7" s="30" t="s">
        <v>103</v>
      </c>
      <c r="C7" s="30" t="s">
        <v>121</v>
      </c>
      <c r="D7" s="30" t="s">
        <v>112</v>
      </c>
      <c r="E7" s="30" t="s">
        <v>113</v>
      </c>
      <c r="F7" s="30" t="s">
        <v>114</v>
      </c>
      <c r="G7" s="30" t="s">
        <v>115</v>
      </c>
      <c r="H7" s="30" t="s">
        <v>116</v>
      </c>
      <c r="I7" s="30" t="s">
        <v>117</v>
      </c>
    </row>
    <row r="8" spans="1:9" ht="45">
      <c r="A8" s="37">
        <v>1</v>
      </c>
      <c r="B8" s="29" t="s">
        <v>6</v>
      </c>
      <c r="C8" s="35">
        <f>SUM(D8:I8)</f>
        <v>1649881.56</v>
      </c>
      <c r="D8" s="32">
        <f>'Planilha de Referência'!$F$12/12</f>
        <v>274980.26</v>
      </c>
      <c r="E8" s="32">
        <f>'Planilha de Referência'!$F$12/12</f>
        <v>274980.26</v>
      </c>
      <c r="F8" s="32">
        <f>'Planilha de Referência'!$F$12/12</f>
        <v>274980.26</v>
      </c>
      <c r="G8" s="32">
        <f>'Planilha de Referência'!$F$12/12</f>
        <v>274980.26</v>
      </c>
      <c r="H8" s="32">
        <f>'Planilha de Referência'!$F$12/12</f>
        <v>274980.26</v>
      </c>
      <c r="I8" s="32">
        <f>'Planilha de Referência'!$F$12/12</f>
        <v>274980.26</v>
      </c>
    </row>
    <row r="9" spans="1:9" ht="30">
      <c r="A9" s="37">
        <v>2</v>
      </c>
      <c r="B9" s="29" t="s">
        <v>119</v>
      </c>
      <c r="C9" s="35">
        <f t="shared" ref="C9:C10" si="1">SUM(D9:I9)</f>
        <v>3630690</v>
      </c>
      <c r="D9" s="32">
        <f>'Planilha de Referência'!$F$16/8</f>
        <v>605115</v>
      </c>
      <c r="E9" s="32">
        <f>'Planilha de Referência'!$F$16/8</f>
        <v>605115</v>
      </c>
      <c r="F9" s="32">
        <f>'Planilha de Referência'!$F$16/8</f>
        <v>605115</v>
      </c>
      <c r="G9" s="32">
        <f>'Planilha de Referência'!$F$16/8</f>
        <v>605115</v>
      </c>
      <c r="H9" s="32">
        <f>'Planilha de Referência'!$F$16/8</f>
        <v>605115</v>
      </c>
      <c r="I9" s="32">
        <f>'Planilha de Referência'!$F$16/8</f>
        <v>605115</v>
      </c>
    </row>
    <row r="10" spans="1:9" ht="30">
      <c r="A10" s="37">
        <v>3</v>
      </c>
      <c r="B10" s="29" t="s">
        <v>120</v>
      </c>
      <c r="C10" s="35">
        <f t="shared" si="1"/>
        <v>1588131.4000000001</v>
      </c>
      <c r="D10" s="32">
        <f>'Planilha de Referência'!$F$58/12</f>
        <v>264688.56666666671</v>
      </c>
      <c r="E10" s="32">
        <f>'Planilha de Referência'!$F$58/12</f>
        <v>264688.56666666671</v>
      </c>
      <c r="F10" s="32">
        <f>'Planilha de Referência'!$F$58/12</f>
        <v>264688.56666666671</v>
      </c>
      <c r="G10" s="32">
        <f>'Planilha de Referência'!$F$58/12</f>
        <v>264688.56666666671</v>
      </c>
      <c r="H10" s="32">
        <f>'Planilha de Referência'!$F$58/12</f>
        <v>264688.56666666671</v>
      </c>
      <c r="I10" s="32">
        <f>'Planilha de Referência'!$F$58/12</f>
        <v>264688.56666666671</v>
      </c>
    </row>
    <row r="11" spans="1:9">
      <c r="A11" s="37"/>
      <c r="B11" s="31" t="s">
        <v>110</v>
      </c>
      <c r="C11" s="36">
        <f>SUM(C8:C10)+C6</f>
        <v>11316945.920000002</v>
      </c>
      <c r="D11" s="32">
        <f>SUM(D8:D10)</f>
        <v>1144783.8266666667</v>
      </c>
      <c r="E11" s="32">
        <f t="shared" ref="E11:I11" si="2">SUM(E8:E10)</f>
        <v>1144783.8266666667</v>
      </c>
      <c r="F11" s="32">
        <f t="shared" si="2"/>
        <v>1144783.8266666667</v>
      </c>
      <c r="G11" s="32">
        <f t="shared" si="2"/>
        <v>1144783.8266666667</v>
      </c>
      <c r="H11" s="32">
        <f t="shared" si="2"/>
        <v>1144783.8266666667</v>
      </c>
      <c r="I11" s="32">
        <f t="shared" si="2"/>
        <v>1144783.8266666667</v>
      </c>
    </row>
    <row r="12" spans="1:9" ht="15.75">
      <c r="A12" s="49" t="s">
        <v>118</v>
      </c>
      <c r="B12" s="49"/>
      <c r="C12" s="49"/>
      <c r="D12" s="49"/>
      <c r="E12" s="49"/>
      <c r="F12" s="49"/>
      <c r="G12" s="49"/>
      <c r="H12" s="49"/>
      <c r="I12" s="49"/>
    </row>
    <row r="13" spans="1:9">
      <c r="A13" s="37"/>
      <c r="B13" s="30" t="s">
        <v>103</v>
      </c>
      <c r="C13" s="30"/>
      <c r="D13" s="30" t="s">
        <v>104</v>
      </c>
      <c r="E13" s="30" t="s">
        <v>105</v>
      </c>
      <c r="F13" s="30" t="s">
        <v>106</v>
      </c>
      <c r="G13" s="30" t="s">
        <v>107</v>
      </c>
      <c r="H13" s="30" t="s">
        <v>108</v>
      </c>
      <c r="I13" s="30" t="s">
        <v>109</v>
      </c>
    </row>
    <row r="14" spans="1:9" ht="32.1" customHeight="1">
      <c r="A14" s="37">
        <v>1</v>
      </c>
      <c r="B14" s="46" t="s">
        <v>6</v>
      </c>
      <c r="C14" s="46"/>
      <c r="D14" s="33"/>
      <c r="E14" s="33"/>
      <c r="F14" s="33"/>
      <c r="G14" s="33"/>
      <c r="H14" s="33"/>
      <c r="I14" s="33"/>
    </row>
    <row r="15" spans="1:9" ht="15.95" customHeight="1">
      <c r="A15" s="37">
        <v>2</v>
      </c>
      <c r="B15" s="46" t="s">
        <v>119</v>
      </c>
      <c r="C15" s="46"/>
      <c r="D15" s="34"/>
      <c r="E15" s="34"/>
      <c r="F15" s="34"/>
      <c r="G15" s="34"/>
      <c r="H15" s="33"/>
      <c r="I15" s="33"/>
    </row>
    <row r="16" spans="1:9" ht="15.95" customHeight="1">
      <c r="A16" s="37">
        <v>3</v>
      </c>
      <c r="B16" s="46" t="s">
        <v>120</v>
      </c>
      <c r="C16" s="46"/>
      <c r="D16" s="33"/>
      <c r="E16" s="33"/>
      <c r="F16" s="33"/>
      <c r="G16" s="33"/>
      <c r="H16" s="33"/>
      <c r="I16" s="33"/>
    </row>
    <row r="17" spans="1:9">
      <c r="A17" s="37"/>
      <c r="B17" s="30" t="s">
        <v>111</v>
      </c>
      <c r="C17" s="30"/>
      <c r="D17" s="30" t="s">
        <v>112</v>
      </c>
      <c r="E17" s="30" t="s">
        <v>113</v>
      </c>
      <c r="F17" s="30" t="s">
        <v>114</v>
      </c>
      <c r="G17" s="30" t="s">
        <v>115</v>
      </c>
      <c r="H17" s="30" t="s">
        <v>116</v>
      </c>
      <c r="I17" s="30" t="s">
        <v>117</v>
      </c>
    </row>
    <row r="18" spans="1:9" ht="32.1" customHeight="1">
      <c r="A18" s="37">
        <v>1</v>
      </c>
      <c r="B18" s="46" t="s">
        <v>6</v>
      </c>
      <c r="C18" s="46"/>
      <c r="D18" s="33"/>
      <c r="E18" s="33"/>
      <c r="F18" s="33"/>
      <c r="G18" s="33"/>
      <c r="H18" s="33"/>
      <c r="I18" s="33"/>
    </row>
    <row r="19" spans="1:9" ht="15.95" customHeight="1">
      <c r="A19" s="37">
        <v>2</v>
      </c>
      <c r="B19" s="46" t="s">
        <v>119</v>
      </c>
      <c r="C19" s="46"/>
      <c r="D19" s="33"/>
      <c r="E19" s="33"/>
      <c r="F19" s="33"/>
      <c r="G19" s="33"/>
      <c r="H19" s="33"/>
      <c r="I19" s="33"/>
    </row>
    <row r="20" spans="1:9" ht="15.95" customHeight="1">
      <c r="A20" s="37">
        <v>3</v>
      </c>
      <c r="B20" s="46" t="s">
        <v>120</v>
      </c>
      <c r="C20" s="46"/>
      <c r="D20" s="33"/>
      <c r="E20" s="33"/>
      <c r="F20" s="33"/>
      <c r="G20" s="33"/>
      <c r="H20" s="33"/>
      <c r="I20" s="33"/>
    </row>
  </sheetData>
  <mergeCells count="8">
    <mergeCell ref="B19:C19"/>
    <mergeCell ref="B20:C20"/>
    <mergeCell ref="A1:I1"/>
    <mergeCell ref="A12:I12"/>
    <mergeCell ref="B14:C14"/>
    <mergeCell ref="B15:C15"/>
    <mergeCell ref="B16:C16"/>
    <mergeCell ref="B18:C18"/>
  </mergeCells>
  <pageMargins left="0.511811024" right="0.511811024" top="0.78740157499999996" bottom="0.78740157499999996" header="0.31496062000000002" footer="0.31496062000000002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de Referência</vt:lpstr>
      <vt:lpstr>Cronograma</vt:lpstr>
      <vt:lpstr>'Planilha de Referência'!Area_de_impressao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2021-03-03T16:53:59Z</cp:lastPrinted>
  <dcterms:created xsi:type="dcterms:W3CDTF">2020-07-23T16:49:38Z</dcterms:created>
  <dcterms:modified xsi:type="dcterms:W3CDTF">2022-03-17T16:50:27Z</dcterms:modified>
</cp:coreProperties>
</file>